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arauco-my.sharepoint.com/personal/emmanuel_faguaga_arauco_com/Documents/"/>
    </mc:Choice>
  </mc:AlternateContent>
  <xr:revisionPtr revIDLastSave="46" documentId="8_{BB96E029-C65C-44E1-BF2A-7A862359CA7D}" xr6:coauthVersionLast="47" xr6:coauthVersionMax="47" xr10:uidLastSave="{C054C6D0-11C1-4247-8462-854E9632D6A9}"/>
  <bookViews>
    <workbookView xWindow="-110" yWindow="-110" windowWidth="19420" windowHeight="10300" xr2:uid="{00000000-000D-0000-FFFF-FFFF00000000}"/>
  </bookViews>
  <sheets>
    <sheet name="Indice" sheetId="1" r:id="rId1"/>
    <sheet name="AUX" sheetId="7" state="hidden" r:id="rId2"/>
    <sheet name="Detalle_Tribologia" sheetId="2" r:id="rId3"/>
    <sheet name="Detalle_Sensores" sheetId="3" r:id="rId4"/>
    <sheet name="Detalle_MTBF" sheetId="4" r:id="rId5"/>
    <sheet name="Detalle_Consumo" sheetId="5" r:id="rId6"/>
    <sheet name="Detalle_Backlog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B2" i="1"/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F3" i="1"/>
  <c r="F6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F23" i="6"/>
  <c r="L22" i="6"/>
  <c r="F22" i="6"/>
  <c r="L21" i="6"/>
  <c r="F21" i="6"/>
  <c r="L20" i="6"/>
  <c r="F20" i="6"/>
  <c r="L19" i="6"/>
  <c r="F19" i="6"/>
  <c r="L18" i="6"/>
  <c r="F18" i="6"/>
  <c r="L17" i="6"/>
  <c r="F17" i="6"/>
  <c r="L16" i="6"/>
  <c r="F16" i="6"/>
  <c r="L15" i="6"/>
  <c r="F15" i="6"/>
  <c r="L14" i="6"/>
  <c r="F14" i="6"/>
  <c r="L13" i="6"/>
  <c r="F13" i="6"/>
  <c r="L12" i="6"/>
  <c r="F12" i="6"/>
  <c r="L11" i="6"/>
  <c r="F11" i="6"/>
  <c r="L10" i="6"/>
  <c r="F10" i="6"/>
  <c r="L9" i="6"/>
  <c r="F9" i="6"/>
  <c r="L8" i="6"/>
  <c r="F8" i="6"/>
  <c r="L7" i="6"/>
  <c r="F7" i="6"/>
  <c r="L6" i="6"/>
  <c r="F6" i="6"/>
  <c r="L5" i="6"/>
  <c r="F5" i="6"/>
  <c r="L4" i="6"/>
  <c r="F4" i="6"/>
  <c r="L3" i="6"/>
  <c r="E23" i="5"/>
  <c r="L22" i="5"/>
  <c r="E22" i="5"/>
  <c r="L21" i="5"/>
  <c r="E21" i="5"/>
  <c r="L20" i="5"/>
  <c r="E20" i="5"/>
  <c r="L19" i="5"/>
  <c r="E19" i="5"/>
  <c r="L18" i="5"/>
  <c r="E18" i="5"/>
  <c r="L17" i="5"/>
  <c r="E17" i="5"/>
  <c r="L16" i="5"/>
  <c r="E16" i="5"/>
  <c r="L15" i="5"/>
  <c r="E15" i="5"/>
  <c r="L14" i="5"/>
  <c r="E14" i="5"/>
  <c r="L13" i="5"/>
  <c r="E13" i="5"/>
  <c r="L12" i="5"/>
  <c r="E12" i="5"/>
  <c r="L11" i="5"/>
  <c r="E11" i="5"/>
  <c r="L10" i="5"/>
  <c r="E10" i="5"/>
  <c r="L9" i="5"/>
  <c r="E9" i="5"/>
  <c r="L8" i="5"/>
  <c r="E8" i="5"/>
  <c r="L7" i="5"/>
  <c r="E7" i="5"/>
  <c r="L6" i="5"/>
  <c r="E6" i="5"/>
  <c r="L5" i="5"/>
  <c r="E5" i="5"/>
  <c r="L4" i="5"/>
  <c r="E4" i="5"/>
  <c r="L3" i="5"/>
  <c r="E23" i="4"/>
  <c r="F23" i="4" s="1"/>
  <c r="L22" i="4" s="1"/>
  <c r="F22" i="4"/>
  <c r="E22" i="4"/>
  <c r="L21" i="4"/>
  <c r="E21" i="4"/>
  <c r="F21" i="4" s="1"/>
  <c r="L20" i="4" s="1"/>
  <c r="F20" i="4"/>
  <c r="E20" i="4"/>
  <c r="L19" i="4"/>
  <c r="E19" i="4"/>
  <c r="F19" i="4" s="1"/>
  <c r="L18" i="4" s="1"/>
  <c r="F18" i="4"/>
  <c r="E18" i="4"/>
  <c r="L17" i="4"/>
  <c r="E17" i="4"/>
  <c r="F17" i="4" s="1"/>
  <c r="L16" i="4" s="1"/>
  <c r="F16" i="4"/>
  <c r="E16" i="4"/>
  <c r="L15" i="4"/>
  <c r="E15" i="4"/>
  <c r="F15" i="4" s="1"/>
  <c r="L14" i="4" s="1"/>
  <c r="F14" i="4"/>
  <c r="E14" i="4"/>
  <c r="L13" i="4"/>
  <c r="E13" i="4"/>
  <c r="F13" i="4" s="1"/>
  <c r="L12" i="4" s="1"/>
  <c r="F12" i="4"/>
  <c r="E12" i="4"/>
  <c r="L11" i="4"/>
  <c r="E11" i="4"/>
  <c r="F11" i="4" s="1"/>
  <c r="L10" i="4" s="1"/>
  <c r="F10" i="4"/>
  <c r="E10" i="4"/>
  <c r="L9" i="4"/>
  <c r="E9" i="4"/>
  <c r="F9" i="4" s="1"/>
  <c r="L8" i="4" s="1"/>
  <c r="F8" i="4"/>
  <c r="E8" i="4"/>
  <c r="L7" i="4"/>
  <c r="E7" i="4"/>
  <c r="F7" i="4" s="1"/>
  <c r="L6" i="4" s="1"/>
  <c r="F6" i="4"/>
  <c r="E6" i="4"/>
  <c r="L5" i="4"/>
  <c r="E5" i="4"/>
  <c r="F5" i="4" s="1"/>
  <c r="L4" i="4" s="1"/>
  <c r="F4" i="4"/>
  <c r="E4" i="4"/>
  <c r="L3" i="4"/>
  <c r="H23" i="3"/>
  <c r="L22" i="3"/>
  <c r="H22" i="3"/>
  <c r="L21" i="3" s="1"/>
  <c r="H21" i="3"/>
  <c r="L20" i="3"/>
  <c r="H20" i="3"/>
  <c r="L19" i="3"/>
  <c r="H19" i="3"/>
  <c r="L18" i="3"/>
  <c r="H18" i="3"/>
  <c r="L17" i="3"/>
  <c r="H17" i="3"/>
  <c r="L16" i="3"/>
  <c r="H16" i="3"/>
  <c r="L15" i="3" s="1"/>
  <c r="H15" i="3"/>
  <c r="L14" i="3"/>
  <c r="H14" i="3"/>
  <c r="L13" i="3"/>
  <c r="H13" i="3"/>
  <c r="L12" i="3"/>
  <c r="H12" i="3"/>
  <c r="L11" i="3"/>
  <c r="H11" i="3"/>
  <c r="L10" i="3"/>
  <c r="H10" i="3"/>
  <c r="L9" i="3" s="1"/>
  <c r="H9" i="3"/>
  <c r="L8" i="3"/>
  <c r="H8" i="3"/>
  <c r="L7" i="3"/>
  <c r="H7" i="3"/>
  <c r="L6" i="3"/>
  <c r="H6" i="3"/>
  <c r="L5" i="3"/>
  <c r="H5" i="3"/>
  <c r="L4" i="3"/>
  <c r="H4" i="3"/>
  <c r="L3" i="3" s="1"/>
  <c r="H23" i="2"/>
  <c r="L22" i="2"/>
  <c r="F21" i="1" s="1"/>
  <c r="H22" i="2"/>
  <c r="L21" i="2"/>
  <c r="F20" i="1" s="1"/>
  <c r="H21" i="2"/>
  <c r="L20" i="2"/>
  <c r="F19" i="1" s="1"/>
  <c r="H20" i="2"/>
  <c r="L19" i="2"/>
  <c r="F18" i="1" s="1"/>
  <c r="H19" i="2"/>
  <c r="L18" i="2"/>
  <c r="F17" i="1" s="1"/>
  <c r="H18" i="2"/>
  <c r="L17" i="2" s="1"/>
  <c r="F16" i="1" s="1"/>
  <c r="H17" i="2"/>
  <c r="L16" i="2"/>
  <c r="F15" i="1" s="1"/>
  <c r="H16" i="2"/>
  <c r="L15" i="2"/>
  <c r="F14" i="1" s="1"/>
  <c r="H15" i="2"/>
  <c r="L14" i="2"/>
  <c r="F13" i="1" s="1"/>
  <c r="H14" i="2"/>
  <c r="L13" i="2"/>
  <c r="F12" i="1" s="1"/>
  <c r="H13" i="2"/>
  <c r="L12" i="2"/>
  <c r="F11" i="1" s="1"/>
  <c r="H12" i="2"/>
  <c r="L11" i="2" s="1"/>
  <c r="F10" i="1" s="1"/>
  <c r="H11" i="2"/>
  <c r="L10" i="2"/>
  <c r="F9" i="1" s="1"/>
  <c r="H10" i="2"/>
  <c r="L9" i="2"/>
  <c r="F8" i="1" s="1"/>
  <c r="H9" i="2"/>
  <c r="L8" i="2"/>
  <c r="F7" i="1" s="1"/>
  <c r="H8" i="2"/>
  <c r="L7" i="2"/>
  <c r="H7" i="2"/>
  <c r="L6" i="2"/>
  <c r="F5" i="1" s="1"/>
  <c r="H6" i="2"/>
  <c r="L5" i="2" s="1"/>
  <c r="F4" i="1" s="1"/>
  <c r="H5" i="2"/>
  <c r="L4" i="2"/>
  <c r="H4" i="2"/>
  <c r="L3" i="2"/>
  <c r="F2" i="1" s="1"/>
</calcChain>
</file>

<file path=xl/sharedStrings.xml><?xml version="1.0" encoding="utf-8"?>
<sst xmlns="http://schemas.openxmlformats.org/spreadsheetml/2006/main" count="383" uniqueCount="89">
  <si>
    <t>Equipo</t>
  </si>
  <si>
    <t>Indice Consumo</t>
  </si>
  <si>
    <t>Indice Tribología</t>
  </si>
  <si>
    <t>Indice Sensores</t>
  </si>
  <si>
    <t>Indice MTBF</t>
  </si>
  <si>
    <t>Indice Backlog</t>
  </si>
  <si>
    <t>Indice Salud</t>
  </si>
  <si>
    <t>Ponderaciones</t>
  </si>
  <si>
    <t>Valor</t>
  </si>
  <si>
    <t>Compresor Aire</t>
  </si>
  <si>
    <t>Consumo</t>
  </si>
  <si>
    <t>Bomba Agua</t>
  </si>
  <si>
    <t>Tribología</t>
  </si>
  <si>
    <t>Ventilador Industrial</t>
  </si>
  <si>
    <t>Sensores</t>
  </si>
  <si>
    <t>Caldera Vapor</t>
  </si>
  <si>
    <t>MTBF</t>
  </si>
  <si>
    <t>Turbina Gas</t>
  </si>
  <si>
    <t>Backlog</t>
  </si>
  <si>
    <t>Generador Eléctrico</t>
  </si>
  <si>
    <t>Filtro Industrial</t>
  </si>
  <si>
    <t>Secador Rotativo</t>
  </si>
  <si>
    <t>Mezclador Químico</t>
  </si>
  <si>
    <t>Reactor</t>
  </si>
  <si>
    <t>Trituradora</t>
  </si>
  <si>
    <t>Molino</t>
  </si>
  <si>
    <t>Horno Eléctrico</t>
  </si>
  <si>
    <t>Intercambiador Calor</t>
  </si>
  <si>
    <t>Tanque Presión</t>
  </si>
  <si>
    <t>Sistema Refrigeración</t>
  </si>
  <si>
    <t>Evaporador</t>
  </si>
  <si>
    <t>Condensador</t>
  </si>
  <si>
    <t>Extractor Humos</t>
  </si>
  <si>
    <t>Pulverizador</t>
  </si>
  <si>
    <t>Detalle de Tribología</t>
  </si>
  <si>
    <t>Fecha</t>
  </si>
  <si>
    <t>Viscosidad_cSt</t>
  </si>
  <si>
    <t>PQI</t>
  </si>
  <si>
    <t>ISO_Codigo</t>
  </si>
  <si>
    <t>Agua_ppm</t>
  </si>
  <si>
    <t>Fe_ppm</t>
  </si>
  <si>
    <t>Indice_Fila</t>
  </si>
  <si>
    <t>18/16/13</t>
  </si>
  <si>
    <t>Detalle de Sensores</t>
  </si>
  <si>
    <t>Sensor</t>
  </si>
  <si>
    <t>Variable</t>
  </si>
  <si>
    <t>Umbral_Bajo</t>
  </si>
  <si>
    <t>Umbral_Alto</t>
  </si>
  <si>
    <t>Temp_Rod</t>
  </si>
  <si>
    <t>°C</t>
  </si>
  <si>
    <t>Flujo</t>
  </si>
  <si>
    <t>m3/h</t>
  </si>
  <si>
    <t>Presión</t>
  </si>
  <si>
    <t>bar</t>
  </si>
  <si>
    <t>Vib_Y</t>
  </si>
  <si>
    <t>mm/s</t>
  </si>
  <si>
    <t>Vib_X</t>
  </si>
  <si>
    <t>Detalle de MTBF</t>
  </si>
  <si>
    <t>Meta MTBF (h)</t>
  </si>
  <si>
    <t>Periodo</t>
  </si>
  <si>
    <t>Fallas</t>
  </si>
  <si>
    <t>Horas_Operadas</t>
  </si>
  <si>
    <t>2025-12</t>
  </si>
  <si>
    <t>2026-01</t>
  </si>
  <si>
    <t>2026-02</t>
  </si>
  <si>
    <t>2026-03</t>
  </si>
  <si>
    <t>2026-04</t>
  </si>
  <si>
    <t>2026-05</t>
  </si>
  <si>
    <t>2026-06</t>
  </si>
  <si>
    <t>2026-07</t>
  </si>
  <si>
    <t>2026-08</t>
  </si>
  <si>
    <t>2026-09</t>
  </si>
  <si>
    <t>2026-10</t>
  </si>
  <si>
    <t>2026-11</t>
  </si>
  <si>
    <t>2026-12</t>
  </si>
  <si>
    <t>2027-01</t>
  </si>
  <si>
    <t>2027-02</t>
  </si>
  <si>
    <t>2027-03</t>
  </si>
  <si>
    <t>2027-04</t>
  </si>
  <si>
    <t>2027-05</t>
  </si>
  <si>
    <t>2027-06</t>
  </si>
  <si>
    <t>2027-07</t>
  </si>
  <si>
    <t>Detalle de Consumo</t>
  </si>
  <si>
    <t>Energía_kWh</t>
  </si>
  <si>
    <t>Meta_kWh</t>
  </si>
  <si>
    <t>Detalle de Backlog</t>
  </si>
  <si>
    <t>Ordenes_Total</t>
  </si>
  <si>
    <t>Criticas</t>
  </si>
  <si>
    <t>Tiempo_Medio_Dias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</si>
</sst>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9" fontId="0" fillId="0" borderId="0" xfId="0" applyNumberFormat="1"/>
    <xf numFmtId="0" fontId="0" fillId="0" borderId="0" xfId="0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</cellXfs>
  <cellStyles count="1">
    <cellStyle name="Normal" xfId="0" builtinId="0"/>
  </cellStyles>
  <dxfs count="8">
    <dxf>
      <numFmt numFmtId="13" formatCode="0%"/>
    </dxf>
    <dxf>
      <alignment horizontal="center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Indice" displayName="TablaIndice" ref="D1:J21">
  <autoFilter ref="D1:J21" xr:uid="{00000000-0009-0000-0100-000001000000}"/>
  <tableColumns count="7">
    <tableColumn id="1" xr3:uid="{00000000-0010-0000-0000-000001000000}" name="Equipo"/>
    <tableColumn id="2" xr3:uid="{00000000-0010-0000-0000-000002000000}" name="Indice Consumo" dataDxfId="7">
      <calculatedColumnFormula>IFERROR(_xlfn.XLOOKUP(D2, Detalle_Consumo!$K$3:$K$22, Detalle_Consumo!$L$3:$L$22), 1)</calculatedColumnFormula>
    </tableColumn>
    <tableColumn id="3" xr3:uid="{00000000-0010-0000-0000-000003000000}" name="Indice Tribología" dataDxfId="6">
      <calculatedColumnFormula>IFERROR(_xlfn.XLOOKUP(D2, Detalle_Tribologia!$K$3:$K$22, Detalle_Tribologia!$L$3:$L$22),1)</calculatedColumnFormula>
    </tableColumn>
    <tableColumn id="4" xr3:uid="{00000000-0010-0000-0000-000004000000}" name="Indice Sensores" dataDxfId="5">
      <calculatedColumnFormula>IFERROR(_xlfn.XLOOKUP(D2, Detalle_Sensores!$K$3:$K$22, Detalle_Sensores!$L$3:$L$22), 1)</calculatedColumnFormula>
    </tableColumn>
    <tableColumn id="5" xr3:uid="{00000000-0010-0000-0000-000005000000}" name="Indice MTBF" dataDxfId="4">
      <calculatedColumnFormula>IFERROR(_xlfn.XLOOKUP(D2, Detalle_MTBF!$K$3:$K$22, Detalle_MTBF!$L$3:$L$22),1 )</calculatedColumnFormula>
    </tableColumn>
    <tableColumn id="6" xr3:uid="{00000000-0010-0000-0000-000006000000}" name="Indice Backlog" dataDxfId="3">
      <calculatedColumnFormula>IFERROR(_xlfn.XLOOKUP(D2, Detalle_Backlog!$K$3:$K$22, Detalle_Backlog!$L$3:$L$22), 1)</calculatedColumnFormula>
    </tableColumn>
    <tableColumn id="7" xr3:uid="{00000000-0010-0000-0000-000007000000}" name="Indice Salud" dataDxfId="0">
      <calculatedColumnFormula>+IF($B$2=0,"",TablaIndice[[#This Row],[Indice Consumo]]*$B$4+TablaIndice[[#This Row],[Indice Tribología]]*$B$5+TablaIndice[[#This Row],[Indice Sensores]]*$B$6+TablaIndice[[#This Row],[Indice MTBF]]*$B$7+TablaIndice[[#This Row],[Indice Backlog]]*$B$8)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BAD67FF-B54D-4AF2-B2FA-9411855B8311}" name="Tabla7" displayName="Tabla7" ref="A3:B8" totalsRowShown="0">
  <autoFilter ref="A3:B8" xr:uid="{7BAD67FF-B54D-4AF2-B2FA-9411855B8311}"/>
  <tableColumns count="2">
    <tableColumn id="1" xr3:uid="{14A63705-4C67-4872-A498-E9E6F60C1310}" name="Ponderaciones" dataDxfId="2"/>
    <tableColumn id="2" xr3:uid="{A737DED7-2A0E-4F5E-8771-E3DE51B46EE5}" name="Valor" dataDxfId="1"/>
  </tableColumns>
  <tableStyleInfo name="TableStyleLight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Tribologia" displayName="TablaTribologia" ref="A3:H23">
  <autoFilter ref="A3:H23" xr:uid="{00000000-0009-0000-0100-000002000000}"/>
  <tableColumns count="8">
    <tableColumn id="1" xr3:uid="{00000000-0010-0000-0100-000001000000}" name="Equipo"/>
    <tableColumn id="2" xr3:uid="{00000000-0010-0000-0100-000002000000}" name="Fecha"/>
    <tableColumn id="3" xr3:uid="{00000000-0010-0000-0100-000003000000}" name="Viscosidad_cSt"/>
    <tableColumn id="4" xr3:uid="{00000000-0010-0000-0100-000004000000}" name="PQI"/>
    <tableColumn id="5" xr3:uid="{00000000-0010-0000-0100-000005000000}" name="ISO_Codigo"/>
    <tableColumn id="6" xr3:uid="{00000000-0010-0000-0100-000006000000}" name="Agua_ppm"/>
    <tableColumn id="7" xr3:uid="{00000000-0010-0000-0100-000007000000}" name="Fe_ppm"/>
    <tableColumn id="8" xr3:uid="{00000000-0010-0000-0100-000008000000}" name="Indice_Fil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aSensores" displayName="TablaSensores" ref="A3:H23">
  <autoFilter ref="A3:H23" xr:uid="{00000000-0009-0000-0100-000003000000}"/>
  <tableColumns count="8">
    <tableColumn id="1" xr3:uid="{00000000-0010-0000-0200-000001000000}" name="Equipo"/>
    <tableColumn id="2" xr3:uid="{00000000-0010-0000-0200-000002000000}" name="Fecha"/>
    <tableColumn id="3" xr3:uid="{00000000-0010-0000-0200-000003000000}" name="Sensor"/>
    <tableColumn id="4" xr3:uid="{00000000-0010-0000-0200-000004000000}" name="Variable"/>
    <tableColumn id="5" xr3:uid="{00000000-0010-0000-0200-000005000000}" name="Valor"/>
    <tableColumn id="6" xr3:uid="{00000000-0010-0000-0200-000006000000}" name="Umbral_Bajo"/>
    <tableColumn id="7" xr3:uid="{00000000-0010-0000-0200-000007000000}" name="Umbral_Alto"/>
    <tableColumn id="8" xr3:uid="{00000000-0010-0000-0200-000008000000}" name="Indice_Fila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aMTBF" displayName="TablaMTBF" ref="A3:F23">
  <autoFilter ref="A3:F23" xr:uid="{00000000-0009-0000-0100-000004000000}"/>
  <tableColumns count="6">
    <tableColumn id="1" xr3:uid="{00000000-0010-0000-0300-000001000000}" name="Equipo"/>
    <tableColumn id="2" xr3:uid="{00000000-0010-0000-0300-000002000000}" name="Periodo"/>
    <tableColumn id="3" xr3:uid="{00000000-0010-0000-0300-000003000000}" name="Fallas"/>
    <tableColumn id="4" xr3:uid="{00000000-0010-0000-0300-000004000000}" name="Horas_Operadas"/>
    <tableColumn id="5" xr3:uid="{00000000-0010-0000-0300-000005000000}" name="MTBF"/>
    <tableColumn id="6" xr3:uid="{00000000-0010-0000-0300-000006000000}" name="Indice_Fila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aConsumo" displayName="TablaConsumo" ref="A3:E23">
  <autoFilter ref="A3:E23" xr:uid="{00000000-0009-0000-0100-000005000000}"/>
  <tableColumns count="5">
    <tableColumn id="1" xr3:uid="{00000000-0010-0000-0400-000001000000}" name="Equipo"/>
    <tableColumn id="2" xr3:uid="{00000000-0010-0000-0400-000002000000}" name="Periodo"/>
    <tableColumn id="3" xr3:uid="{00000000-0010-0000-0400-000003000000}" name="Energía_kWh"/>
    <tableColumn id="4" xr3:uid="{00000000-0010-0000-0400-000004000000}" name="Meta_kWh"/>
    <tableColumn id="5" xr3:uid="{00000000-0010-0000-0400-000005000000}" name="Indice_Fila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aBacklog" displayName="TablaBacklog" ref="A3:F23">
  <autoFilter ref="A3:F23" xr:uid="{00000000-0009-0000-0100-000006000000}"/>
  <tableColumns count="6">
    <tableColumn id="1" xr3:uid="{00000000-0010-0000-0500-000001000000}" name="Equipo"/>
    <tableColumn id="2" xr3:uid="{00000000-0010-0000-0500-000002000000}" name="Fecha"/>
    <tableColumn id="3" xr3:uid="{00000000-0010-0000-0500-000003000000}" name="Ordenes_Total"/>
    <tableColumn id="4" xr3:uid="{00000000-0010-0000-0500-000004000000}" name="Criticas"/>
    <tableColumn id="5" xr3:uid="{00000000-0010-0000-0500-000005000000}" name="Tiempo_Medio_Dias"/>
    <tableColumn id="6" xr3:uid="{00000000-0010-0000-0500-000006000000}" name="Indice_Fil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J21"/>
  <sheetViews>
    <sheetView tabSelected="1" workbookViewId="0">
      <selection activeCell="B12" sqref="B12"/>
    </sheetView>
  </sheetViews>
  <sheetFormatPr baseColWidth="10" defaultColWidth="8.7265625" defaultRowHeight="14.5" x14ac:dyDescent="0.35"/>
  <cols>
    <col min="1" max="1" width="15.1796875" customWidth="1"/>
    <col min="4" max="13" width="18" customWidth="1"/>
  </cols>
  <sheetData>
    <row r="1" spans="1:10" x14ac:dyDescent="0.35">
      <c r="D1" s="1" t="s">
        <v>0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</row>
    <row r="2" spans="1:10" x14ac:dyDescent="0.35">
      <c r="B2" s="6">
        <f>SUM(B4:B8)</f>
        <v>0</v>
      </c>
      <c r="D2" t="s">
        <v>9</v>
      </c>
      <c r="E2" s="4">
        <f>IFERROR(_xlfn.XLOOKUP(D2, Detalle_Consumo!$K$3:$K$22, Detalle_Consumo!$L$3:$L$22), 1)</f>
        <v>0.74271229404309247</v>
      </c>
      <c r="F2" s="4">
        <f>IFERROR(_xlfn.XLOOKUP(D2, Detalle_Tribologia!$K$3:$K$22, Detalle_Tribologia!$L$3:$L$22),1)</f>
        <v>0.78434782608695652</v>
      </c>
      <c r="G2" s="4">
        <f>IFERROR(_xlfn.XLOOKUP(D2, Detalle_Sensores!$K$3:$K$22, Detalle_Sensores!$L$3:$L$22), 1)</f>
        <v>1</v>
      </c>
      <c r="H2" s="4">
        <f>IFERROR(_xlfn.XLOOKUP(D2, Detalle_MTBF!$K$3:$K$22, Detalle_MTBF!$L$3:$L$22),1 )</f>
        <v>0.82430555555555551</v>
      </c>
      <c r="I2" s="4">
        <f>IFERROR(_xlfn.XLOOKUP(D2, Detalle_Backlog!$K$3:$K$22, Detalle_Backlog!$L$3:$L$22), 1)</f>
        <v>0.7</v>
      </c>
      <c r="J2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3" spans="1:10" x14ac:dyDescent="0.35">
      <c r="A3" s="7" t="s">
        <v>7</v>
      </c>
      <c r="B3" s="8" t="s">
        <v>8</v>
      </c>
      <c r="D3" t="s">
        <v>11</v>
      </c>
      <c r="E3" s="4">
        <f>IFERROR(_xlfn.XLOOKUP(D3, Detalle_Consumo!$K$3:$K$22, Detalle_Consumo!$L$3:$L$22), 1)</f>
        <v>0.60858585858585856</v>
      </c>
      <c r="F3" s="4">
        <f>IFERROR(_xlfn.XLOOKUP(D3, Detalle_Tribologia!$K$3:$K$22, Detalle_Tribologia!$L$3:$L$22),1)</f>
        <v>0.58826086956521739</v>
      </c>
      <c r="G3" s="4">
        <f>IFERROR(_xlfn.XLOOKUP(D3, Detalle_Sensores!$K$3:$K$22, Detalle_Sensores!$L$3:$L$22), 1)</f>
        <v>0.58000000000000018</v>
      </c>
      <c r="H3" s="4">
        <f>IFERROR(_xlfn.XLOOKUP(D3, Detalle_MTBF!$K$3:$K$22, Detalle_MTBF!$L$3:$L$22),1 )</f>
        <v>0.35694444444444445</v>
      </c>
      <c r="I3" s="4">
        <f>IFERROR(_xlfn.XLOOKUP(D3, Detalle_Backlog!$K$3:$K$22, Detalle_Backlog!$L$3:$L$22), 1)</f>
        <v>0.12999999999999989</v>
      </c>
      <c r="J3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4" spans="1:10" x14ac:dyDescent="0.35">
      <c r="A4" s="9" t="s">
        <v>10</v>
      </c>
      <c r="B4" s="5"/>
      <c r="D4" t="s">
        <v>13</v>
      </c>
      <c r="E4" s="4">
        <f>IFERROR(_xlfn.XLOOKUP(D4, Detalle_Consumo!$K$3:$K$22, Detalle_Consumo!$L$3:$L$22), 1)</f>
        <v>1</v>
      </c>
      <c r="F4" s="4">
        <f>IFERROR(_xlfn.XLOOKUP(D4, Detalle_Tribologia!$K$3:$K$22, Detalle_Tribologia!$L$3:$L$22),1)</f>
        <v>0.97956521739130431</v>
      </c>
      <c r="G4" s="4">
        <f>IFERROR(_xlfn.XLOOKUP(D4, Detalle_Sensores!$K$3:$K$22, Detalle_Sensores!$L$3:$L$22), 1)</f>
        <v>1</v>
      </c>
      <c r="H4" s="4">
        <f>IFERROR(_xlfn.XLOOKUP(D4, Detalle_MTBF!$K$3:$K$22, Detalle_MTBF!$L$3:$L$22),1 )</f>
        <v>0.58680555555555558</v>
      </c>
      <c r="I4" s="4">
        <f>IFERROR(_xlfn.XLOOKUP(D4, Detalle_Backlog!$K$3:$K$22, Detalle_Backlog!$L$3:$L$22), 1)</f>
        <v>0.64999999999999991</v>
      </c>
      <c r="J4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5" spans="1:10" x14ac:dyDescent="0.35">
      <c r="A5" s="9" t="s">
        <v>12</v>
      </c>
      <c r="B5" s="5"/>
      <c r="D5" t="s">
        <v>15</v>
      </c>
      <c r="E5" s="4">
        <f>IFERROR(_xlfn.XLOOKUP(D5, Detalle_Consumo!$K$3:$K$22, Detalle_Consumo!$L$3:$L$22), 1)</f>
        <v>1</v>
      </c>
      <c r="F5" s="4">
        <f>IFERROR(_xlfn.XLOOKUP(D5, Detalle_Tribologia!$K$3:$K$22, Detalle_Tribologia!$L$3:$L$22),1)</f>
        <v>0.78</v>
      </c>
      <c r="G5" s="4">
        <f>IFERROR(_xlfn.XLOOKUP(D5, Detalle_Sensores!$K$3:$K$22, Detalle_Sensores!$L$3:$L$22), 1)</f>
        <v>1</v>
      </c>
      <c r="H5" s="4">
        <f>IFERROR(_xlfn.XLOOKUP(D5, Detalle_MTBF!$K$3:$K$22, Detalle_MTBF!$L$3:$L$22),1 )</f>
        <v>1</v>
      </c>
      <c r="I5" s="4">
        <f>IFERROR(_xlfn.XLOOKUP(D5, Detalle_Backlog!$K$3:$K$22, Detalle_Backlog!$L$3:$L$22), 1)</f>
        <v>0.37</v>
      </c>
      <c r="J5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6" spans="1:10" x14ac:dyDescent="0.35">
      <c r="A6" s="9" t="s">
        <v>14</v>
      </c>
      <c r="B6" s="5"/>
      <c r="D6" t="s">
        <v>17</v>
      </c>
      <c r="E6" s="4">
        <f>IFERROR(_xlfn.XLOOKUP(D6, Detalle_Consumo!$K$3:$K$22, Detalle_Consumo!$L$3:$L$22), 1)</f>
        <v>0.72246696035242286</v>
      </c>
      <c r="F6" s="4">
        <f>IFERROR(_xlfn.XLOOKUP(D6, Detalle_Tribologia!$K$3:$K$22, Detalle_Tribologia!$L$3:$L$22),1)</f>
        <v>0.3895652173913044</v>
      </c>
      <c r="G6" s="4">
        <f>IFERROR(_xlfn.XLOOKUP(D6, Detalle_Sensores!$K$3:$K$22, Detalle_Sensores!$L$3:$L$22), 1)</f>
        <v>0.90499999999999992</v>
      </c>
      <c r="H6" s="4">
        <f>IFERROR(_xlfn.XLOOKUP(D6, Detalle_MTBF!$K$3:$K$22, Detalle_MTBF!$L$3:$L$22),1 )</f>
        <v>1</v>
      </c>
      <c r="I6" s="4">
        <f>IFERROR(_xlfn.XLOOKUP(D6, Detalle_Backlog!$K$3:$K$22, Detalle_Backlog!$L$3:$L$22), 1)</f>
        <v>0.29000000000000004</v>
      </c>
      <c r="J6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7" spans="1:10" x14ac:dyDescent="0.35">
      <c r="A7" s="9" t="s">
        <v>16</v>
      </c>
      <c r="B7" s="5"/>
      <c r="D7" t="s">
        <v>19</v>
      </c>
      <c r="E7" s="4">
        <f>IFERROR(_xlfn.XLOOKUP(D7, Detalle_Consumo!$K$3:$K$22, Detalle_Consumo!$L$3:$L$22), 1)</f>
        <v>1</v>
      </c>
      <c r="F7" s="4">
        <f>IFERROR(_xlfn.XLOOKUP(D7, Detalle_Tribologia!$K$3:$K$22, Detalle_Tribologia!$L$3:$L$22),1)</f>
        <v>0.78826086956521735</v>
      </c>
      <c r="G7" s="4">
        <f>IFERROR(_xlfn.XLOOKUP(D7, Detalle_Sensores!$K$3:$K$22, Detalle_Sensores!$L$3:$L$22), 1)</f>
        <v>1</v>
      </c>
      <c r="H7" s="4">
        <f>IFERROR(_xlfn.XLOOKUP(D7, Detalle_MTBF!$K$3:$K$22, Detalle_MTBF!$L$3:$L$22),1 )</f>
        <v>0.6333333333333333</v>
      </c>
      <c r="I7" s="4">
        <f>IFERROR(_xlfn.XLOOKUP(D7, Detalle_Backlog!$K$3:$K$22, Detalle_Backlog!$L$3:$L$22), 1)</f>
        <v>5.9999999999999942E-2</v>
      </c>
      <c r="J7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8" spans="1:10" x14ac:dyDescent="0.35">
      <c r="A8" s="9" t="s">
        <v>18</v>
      </c>
      <c r="B8" s="5"/>
      <c r="D8" t="s">
        <v>20</v>
      </c>
      <c r="E8" s="4">
        <f>IFERROR(_xlfn.XLOOKUP(D8, Detalle_Consumo!$K$3:$K$22, Detalle_Consumo!$L$3:$L$22), 1)</f>
        <v>0.78536242083040109</v>
      </c>
      <c r="F8" s="4">
        <f>IFERROR(_xlfn.XLOOKUP(D8, Detalle_Tribologia!$K$3:$K$22, Detalle_Tribologia!$L$3:$L$22),1)</f>
        <v>0.57652173913043492</v>
      </c>
      <c r="G8" s="4">
        <f>IFERROR(_xlfn.XLOOKUP(D8, Detalle_Sensores!$K$3:$K$22, Detalle_Sensores!$L$3:$L$22), 1)</f>
        <v>1</v>
      </c>
      <c r="H8" s="4">
        <f>IFERROR(_xlfn.XLOOKUP(D8, Detalle_MTBF!$K$3:$K$22, Detalle_MTBF!$L$3:$L$22),1 )</f>
        <v>1</v>
      </c>
      <c r="I8" s="4">
        <f>IFERROR(_xlfn.XLOOKUP(D8, Detalle_Backlog!$K$3:$K$22, Detalle_Backlog!$L$3:$L$22), 1)</f>
        <v>0.20999999999999996</v>
      </c>
      <c r="J8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9" spans="1:10" x14ac:dyDescent="0.35">
      <c r="D9" t="s">
        <v>21</v>
      </c>
      <c r="E9" s="4">
        <f>IFERROR(_xlfn.XLOOKUP(D9, Detalle_Consumo!$K$3:$K$22, Detalle_Consumo!$L$3:$L$22), 1)</f>
        <v>1</v>
      </c>
      <c r="F9" s="4">
        <f>IFERROR(_xlfn.XLOOKUP(D9, Detalle_Tribologia!$K$3:$K$22, Detalle_Tribologia!$L$3:$L$22),1)</f>
        <v>0.79217391304347817</v>
      </c>
      <c r="G9" s="4">
        <f>IFERROR(_xlfn.XLOOKUP(D9, Detalle_Sensores!$K$3:$K$22, Detalle_Sensores!$L$3:$L$22), 1)</f>
        <v>1</v>
      </c>
      <c r="H9" s="4">
        <f>IFERROR(_xlfn.XLOOKUP(D9, Detalle_MTBF!$K$3:$K$22, Detalle_MTBF!$L$3:$L$22),1 )</f>
        <v>1</v>
      </c>
      <c r="I9" s="4">
        <f>IFERROR(_xlfn.XLOOKUP(D9, Detalle_Backlog!$K$3:$K$22, Detalle_Backlog!$L$3:$L$22), 1)</f>
        <v>0</v>
      </c>
      <c r="J9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10" spans="1:10" x14ac:dyDescent="0.35">
      <c r="D10" t="s">
        <v>22</v>
      </c>
      <c r="E10" s="4">
        <f>IFERROR(_xlfn.XLOOKUP(D10, Detalle_Consumo!$K$3:$K$22, Detalle_Consumo!$L$3:$L$22), 1)</f>
        <v>0.95118343195266275</v>
      </c>
      <c r="F10" s="4">
        <f>IFERROR(_xlfn.XLOOKUP(D10, Detalle_Tribologia!$K$3:$K$22, Detalle_Tribologia!$L$3:$L$22),1)</f>
        <v>0.58000000000000007</v>
      </c>
      <c r="G10" s="4">
        <f>IFERROR(_xlfn.XLOOKUP(D10, Detalle_Sensores!$K$3:$K$22, Detalle_Sensores!$L$3:$L$22), 1)</f>
        <v>1</v>
      </c>
      <c r="H10" s="4">
        <f>IFERROR(_xlfn.XLOOKUP(D10, Detalle_MTBF!$K$3:$K$22, Detalle_MTBF!$L$3:$L$22),1 )</f>
        <v>0.7319444444444444</v>
      </c>
      <c r="I10" s="4">
        <f>IFERROR(_xlfn.XLOOKUP(D10, Detalle_Backlog!$K$3:$K$22, Detalle_Backlog!$L$3:$L$22), 1)</f>
        <v>4.0000000000000036E-2</v>
      </c>
      <c r="J10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11" spans="1:10" x14ac:dyDescent="0.35">
      <c r="D11" t="s">
        <v>23</v>
      </c>
      <c r="E11" s="4">
        <f>IFERROR(_xlfn.XLOOKUP(D11, Detalle_Consumo!$K$3:$K$22, Detalle_Consumo!$L$3:$L$22), 1)</f>
        <v>0.80995475113122173</v>
      </c>
      <c r="F11" s="4">
        <f>IFERROR(_xlfn.XLOOKUP(D11, Detalle_Tribologia!$K$3:$K$22, Detalle_Tribologia!$L$3:$L$22),1)</f>
        <v>0.5865217391304347</v>
      </c>
      <c r="G11" s="4">
        <f>IFERROR(_xlfn.XLOOKUP(D11, Detalle_Sensores!$K$3:$K$22, Detalle_Sensores!$L$3:$L$22), 1)</f>
        <v>0.59436619718309847</v>
      </c>
      <c r="H11" s="4">
        <f>IFERROR(_xlfn.XLOOKUP(D11, Detalle_MTBF!$K$3:$K$22, Detalle_MTBF!$L$3:$L$22),1 )</f>
        <v>0.77222222222222225</v>
      </c>
      <c r="I11" s="4">
        <f>IFERROR(_xlfn.XLOOKUP(D11, Detalle_Backlog!$K$3:$K$22, Detalle_Backlog!$L$3:$L$22), 1)</f>
        <v>0.62</v>
      </c>
      <c r="J11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12" spans="1:10" x14ac:dyDescent="0.35">
      <c r="D12" t="s">
        <v>24</v>
      </c>
      <c r="E12" s="4">
        <f>IFERROR(_xlfn.XLOOKUP(D12, Detalle_Consumo!$K$3:$K$22, Detalle_Consumo!$L$3:$L$22), 1)</f>
        <v>1</v>
      </c>
      <c r="F12" s="4">
        <f>IFERROR(_xlfn.XLOOKUP(D12, Detalle_Tribologia!$K$3:$K$22, Detalle_Tribologia!$L$3:$L$22),1)</f>
        <v>0.5913043478260871</v>
      </c>
      <c r="G12" s="4">
        <f>IFERROR(_xlfn.XLOOKUP(D12, Detalle_Sensores!$K$3:$K$22, Detalle_Sensores!$L$3:$L$22), 1)</f>
        <v>1</v>
      </c>
      <c r="H12" s="4">
        <f>IFERROR(_xlfn.XLOOKUP(D12, Detalle_MTBF!$K$3:$K$22, Detalle_MTBF!$L$3:$L$22),1 )</f>
        <v>0.81944444444444442</v>
      </c>
      <c r="I12" s="4">
        <f>IFERROR(_xlfn.XLOOKUP(D12, Detalle_Backlog!$K$3:$K$22, Detalle_Backlog!$L$3:$L$22), 1)</f>
        <v>7.999999999999996E-2</v>
      </c>
      <c r="J12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13" spans="1:10" x14ac:dyDescent="0.35">
      <c r="D13" t="s">
        <v>25</v>
      </c>
      <c r="E13" s="4">
        <f>IFERROR(_xlfn.XLOOKUP(D13, Detalle_Consumo!$K$3:$K$22, Detalle_Consumo!$L$3:$L$22), 1)</f>
        <v>0.98659517426273458</v>
      </c>
      <c r="F13" s="4">
        <f>IFERROR(_xlfn.XLOOKUP(D13, Detalle_Tribologia!$K$3:$K$22, Detalle_Tribologia!$L$3:$L$22),1)</f>
        <v>0.39000000000000007</v>
      </c>
      <c r="G13" s="4">
        <f>IFERROR(_xlfn.XLOOKUP(D13, Detalle_Sensores!$K$3:$K$22, Detalle_Sensores!$L$3:$L$22), 1)</f>
        <v>0.86619718309859139</v>
      </c>
      <c r="H13" s="4">
        <f>IFERROR(_xlfn.XLOOKUP(D13, Detalle_MTBF!$K$3:$K$22, Detalle_MTBF!$L$3:$L$22),1 )</f>
        <v>1</v>
      </c>
      <c r="I13" s="4">
        <f>IFERROR(_xlfn.XLOOKUP(D13, Detalle_Backlog!$K$3:$K$22, Detalle_Backlog!$L$3:$L$22), 1)</f>
        <v>0</v>
      </c>
      <c r="J13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14" spans="1:10" x14ac:dyDescent="0.35">
      <c r="D14" t="s">
        <v>26</v>
      </c>
      <c r="E14" s="4">
        <f>IFERROR(_xlfn.XLOOKUP(D14, Detalle_Consumo!$K$3:$K$22, Detalle_Consumo!$L$3:$L$22), 1)</f>
        <v>0.82851378614660387</v>
      </c>
      <c r="F14" s="4">
        <f>IFERROR(_xlfn.XLOOKUP(D14, Detalle_Tribologia!$K$3:$K$22, Detalle_Tribologia!$L$3:$L$22),1)</f>
        <v>0.98652173913043473</v>
      </c>
      <c r="G14" s="4">
        <f>IFERROR(_xlfn.XLOOKUP(D14, Detalle_Sensores!$K$3:$K$22, Detalle_Sensores!$L$3:$L$22), 1)</f>
        <v>1</v>
      </c>
      <c r="H14" s="4">
        <f>IFERROR(_xlfn.XLOOKUP(D14, Detalle_MTBF!$K$3:$K$22, Detalle_MTBF!$L$3:$L$22),1 )</f>
        <v>1</v>
      </c>
      <c r="I14" s="4">
        <f>IFERROR(_xlfn.XLOOKUP(D14, Detalle_Backlog!$K$3:$K$22, Detalle_Backlog!$L$3:$L$22), 1)</f>
        <v>0.24</v>
      </c>
      <c r="J14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15" spans="1:10" x14ac:dyDescent="0.35">
      <c r="D15" t="s">
        <v>27</v>
      </c>
      <c r="E15" s="4">
        <f>IFERROR(_xlfn.XLOOKUP(D15, Detalle_Consumo!$K$3:$K$22, Detalle_Consumo!$L$3:$L$22), 1)</f>
        <v>0.95093062605752965</v>
      </c>
      <c r="F15" s="4">
        <f>IFERROR(_xlfn.XLOOKUP(D15, Detalle_Tribologia!$K$3:$K$22, Detalle_Tribologia!$L$3:$L$22),1)</f>
        <v>0.97565217391304349</v>
      </c>
      <c r="G15" s="4">
        <f>IFERROR(_xlfn.XLOOKUP(D15, Detalle_Sensores!$K$3:$K$22, Detalle_Sensores!$L$3:$L$22), 1)</f>
        <v>0.82535211267605635</v>
      </c>
      <c r="H15" s="4">
        <f>IFERROR(_xlfn.XLOOKUP(D15, Detalle_MTBF!$K$3:$K$22, Detalle_MTBF!$L$3:$L$22),1 )</f>
        <v>0.625</v>
      </c>
      <c r="I15" s="4">
        <f>IFERROR(_xlfn.XLOOKUP(D15, Detalle_Backlog!$K$3:$K$22, Detalle_Backlog!$L$3:$L$22), 1)</f>
        <v>0.76</v>
      </c>
      <c r="J15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16" spans="1:10" x14ac:dyDescent="0.35">
      <c r="D16" t="s">
        <v>28</v>
      </c>
      <c r="E16" s="4">
        <f>IFERROR(_xlfn.XLOOKUP(D16, Detalle_Consumo!$K$3:$K$22, Detalle_Consumo!$L$3:$L$22), 1)</f>
        <v>0.8510158013544018</v>
      </c>
      <c r="F16" s="4">
        <f>IFERROR(_xlfn.XLOOKUP(D16, Detalle_Tribologia!$K$3:$K$22, Detalle_Tribologia!$L$3:$L$22),1)</f>
        <v>0.79869565217391303</v>
      </c>
      <c r="G16" s="4">
        <f>IFERROR(_xlfn.XLOOKUP(D16, Detalle_Sensores!$K$3:$K$22, Detalle_Sensores!$L$3:$L$22), 1)</f>
        <v>1</v>
      </c>
      <c r="H16" s="4">
        <f>IFERROR(_xlfn.XLOOKUP(D16, Detalle_MTBF!$K$3:$K$22, Detalle_MTBF!$L$3:$L$22),1 )</f>
        <v>0.71388888888888891</v>
      </c>
      <c r="I16" s="4">
        <f>IFERROR(_xlfn.XLOOKUP(D16, Detalle_Backlog!$K$3:$K$22, Detalle_Backlog!$L$3:$L$22), 1)</f>
        <v>0.45999999999999996</v>
      </c>
      <c r="J16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17" spans="4:10" x14ac:dyDescent="0.35">
      <c r="D17" t="s">
        <v>29</v>
      </c>
      <c r="E17" s="4">
        <f>IFERROR(_xlfn.XLOOKUP(D17, Detalle_Consumo!$K$3:$K$22, Detalle_Consumo!$L$3:$L$22), 1)</f>
        <v>1</v>
      </c>
      <c r="F17" s="4">
        <f>IFERROR(_xlfn.XLOOKUP(D17, Detalle_Tribologia!$K$3:$K$22, Detalle_Tribologia!$L$3:$L$22),1)</f>
        <v>0.99826086956521742</v>
      </c>
      <c r="G17" s="4">
        <f>IFERROR(_xlfn.XLOOKUP(D17, Detalle_Sensores!$K$3:$K$22, Detalle_Sensores!$L$3:$L$22), 1)</f>
        <v>1</v>
      </c>
      <c r="H17" s="4">
        <f>IFERROR(_xlfn.XLOOKUP(D17, Detalle_MTBF!$K$3:$K$22, Detalle_MTBF!$L$3:$L$22),1 )</f>
        <v>0.49583333333333335</v>
      </c>
      <c r="I17" s="4">
        <f>IFERROR(_xlfn.XLOOKUP(D17, Detalle_Backlog!$K$3:$K$22, Detalle_Backlog!$L$3:$L$22), 1)</f>
        <v>0.43999999999999995</v>
      </c>
      <c r="J17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18" spans="4:10" x14ac:dyDescent="0.35">
      <c r="D18" t="s">
        <v>30</v>
      </c>
      <c r="E18" s="4">
        <f>IFERROR(_xlfn.XLOOKUP(D18, Detalle_Consumo!$K$3:$K$22, Detalle_Consumo!$L$3:$L$22), 1)</f>
        <v>0.90485436893203886</v>
      </c>
      <c r="F18" s="4">
        <f>IFERROR(_xlfn.XLOOKUP(D18, Detalle_Tribologia!$K$3:$K$22, Detalle_Tribologia!$L$3:$L$22),1)</f>
        <v>0.78652173913043466</v>
      </c>
      <c r="G18" s="4">
        <f>IFERROR(_xlfn.XLOOKUP(D18, Detalle_Sensores!$K$3:$K$22, Detalle_Sensores!$L$3:$L$22), 1)</f>
        <v>1</v>
      </c>
      <c r="H18" s="4">
        <f>IFERROR(_xlfn.XLOOKUP(D18, Detalle_MTBF!$K$3:$K$22, Detalle_MTBF!$L$3:$L$22),1 )</f>
        <v>0.63749999999999996</v>
      </c>
      <c r="I18" s="4">
        <f>IFERROR(_xlfn.XLOOKUP(D18, Detalle_Backlog!$K$3:$K$22, Detalle_Backlog!$L$3:$L$22), 1)</f>
        <v>0.20999999999999996</v>
      </c>
      <c r="J18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19" spans="4:10" x14ac:dyDescent="0.35">
      <c r="D19" t="s">
        <v>31</v>
      </c>
      <c r="E19" s="4">
        <f>IFERROR(_xlfn.XLOOKUP(D19, Detalle_Consumo!$K$3:$K$22, Detalle_Consumo!$L$3:$L$22), 1)</f>
        <v>0.79406631762652702</v>
      </c>
      <c r="F19" s="4">
        <f>IFERROR(_xlfn.XLOOKUP(D19, Detalle_Tribologia!$K$3:$K$22, Detalle_Tribologia!$L$3:$L$22),1)</f>
        <v>0.7847826086956522</v>
      </c>
      <c r="G19" s="4">
        <f>IFERROR(_xlfn.XLOOKUP(D19, Detalle_Sensores!$K$3:$K$22, Detalle_Sensores!$L$3:$L$22), 1)</f>
        <v>0.61166666666666647</v>
      </c>
      <c r="H19" s="4">
        <f>IFERROR(_xlfn.XLOOKUP(D19, Detalle_MTBF!$K$3:$K$22, Detalle_MTBF!$L$3:$L$22),1 )</f>
        <v>1</v>
      </c>
      <c r="I19" s="4">
        <f>IFERROR(_xlfn.XLOOKUP(D19, Detalle_Backlog!$K$3:$K$22, Detalle_Backlog!$L$3:$L$22), 1)</f>
        <v>0.43999999999999995</v>
      </c>
      <c r="J19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20" spans="4:10" x14ac:dyDescent="0.35">
      <c r="D20" t="s">
        <v>32</v>
      </c>
      <c r="E20" s="4">
        <f>IFERROR(_xlfn.XLOOKUP(D20, Detalle_Consumo!$K$3:$K$22, Detalle_Consumo!$L$3:$L$22), 1)</f>
        <v>0.84379457917261058</v>
      </c>
      <c r="F20" s="4">
        <f>IFERROR(_xlfn.XLOOKUP(D20, Detalle_Tribologia!$K$3:$K$22, Detalle_Tribologia!$L$3:$L$22),1)</f>
        <v>0.98826086956521741</v>
      </c>
      <c r="G20" s="4">
        <f>IFERROR(_xlfn.XLOOKUP(D20, Detalle_Sensores!$K$3:$K$22, Detalle_Sensores!$L$3:$L$22), 1)</f>
        <v>0.95211267605633787</v>
      </c>
      <c r="H20" s="4">
        <f>IFERROR(_xlfn.XLOOKUP(D20, Detalle_MTBF!$K$3:$K$22, Detalle_MTBF!$L$3:$L$22),1 )</f>
        <v>0.67638888888888893</v>
      </c>
      <c r="I20" s="4">
        <f>IFERROR(_xlfn.XLOOKUP(D20, Detalle_Backlog!$K$3:$K$22, Detalle_Backlog!$L$3:$L$22), 1)</f>
        <v>0.51</v>
      </c>
      <c r="J20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  <row r="21" spans="4:10" x14ac:dyDescent="0.35">
      <c r="D21" t="s">
        <v>33</v>
      </c>
      <c r="E21" s="4">
        <f>IFERROR(_xlfn.XLOOKUP(D21, Detalle_Consumo!$K$3:$K$22, Detalle_Consumo!$L$3:$L$22), 1)</f>
        <v>1</v>
      </c>
      <c r="F21" s="4">
        <f>IFERROR(_xlfn.XLOOKUP(D21, Detalle_Tribologia!$K$3:$K$22, Detalle_Tribologia!$L$3:$L$22),1)</f>
        <v>0.37260869565217386</v>
      </c>
      <c r="G21" s="4">
        <f>IFERROR(_xlfn.XLOOKUP(D21, Detalle_Sensores!$K$3:$K$22, Detalle_Sensores!$L$3:$L$22), 1)</f>
        <v>0.95070422535211263</v>
      </c>
      <c r="H21" s="4">
        <f>IFERROR(_xlfn.XLOOKUP(D21, Detalle_MTBF!$K$3:$K$22, Detalle_MTBF!$L$3:$L$22),1 )</f>
        <v>0.21759259259259259</v>
      </c>
      <c r="I21" s="4">
        <f>IFERROR(_xlfn.XLOOKUP(D21, Detalle_Backlog!$K$3:$K$22, Detalle_Backlog!$L$3:$L$22), 1)</f>
        <v>0.23999999999999988</v>
      </c>
      <c r="J21" s="4" t="str">
        <f>+IF($B$2=0,"",TablaIndice[[#This Row],[Indice Consumo]]*$B$4+TablaIndice[[#This Row],[Indice Tribología]]*$B$5+TablaIndice[[#This Row],[Indice Sensores]]*$B$6+TablaIndice[[#This Row],[Indice MTBF]]*$B$7+TablaIndice[[#This Row],[Indice Backlog]]*$B$8)</f>
        <v/>
      </c>
    </row>
  </sheetData>
  <conditionalFormatting sqref="J2:J21">
    <cfRule type="colorScale" priority="1">
      <colorScale>
        <cfvo type="num" val="0"/>
        <cfvo type="num" val="0.75"/>
        <cfvo type="num" val="1"/>
        <color rgb="FFFF0000"/>
        <color rgb="FFFFFF00"/>
        <color rgb="FF00FF00"/>
      </colorScale>
    </cfRule>
  </conditionalFormatting>
  <dataValidations count="2">
    <dataValidation type="custom" allowBlank="1" showInputMessage="1" showErrorMessage="1" errorTitle="Error de ponderación" error="La suma de las 5 ponderaciones debe ser exactamente igual a 1.0 (o 100%). Por favor, revise los valores." sqref="B2" xr:uid="{A65E83B1-EEDD-4DE5-B8C4-B4F843E02BF5}">
      <formula1>B2=1</formula1>
    </dataValidation>
    <dataValidation type="custom" allowBlank="1" showInputMessage="1" showErrorMessage="1" errorTitle="Error de Ponderación" error="La suma de las 5 ponderaciones debe ser exactamente igual a 1.0 (o 100%). Por favor, revise los valores." sqref="B4:B8" xr:uid="{3E483416-BD1B-48A1-9E99-F1E2102607D9}">
      <formula1>SUM($B$4:$B$8)=1</formula1>
    </dataValidation>
  </dataValidations>
  <pageMargins left="0.75" right="0.75" top="1" bottom="1" header="0.5" footer="0.5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9DCF8-064D-4F6A-8290-E6784010A5EE}">
  <dimension ref="A1:A11"/>
  <sheetViews>
    <sheetView workbookViewId="0">
      <selection activeCell="E11" sqref="E11"/>
    </sheetView>
  </sheetViews>
  <sheetFormatPr baseColWidth="10" defaultRowHeight="14.5" x14ac:dyDescent="0.35"/>
  <sheetData>
    <row r="1" spans="1:1" x14ac:dyDescent="0.35">
      <c r="A1">
        <v>0</v>
      </c>
    </row>
    <row r="2" spans="1:1" x14ac:dyDescent="0.35">
      <c r="A2">
        <v>0.1</v>
      </c>
    </row>
    <row r="3" spans="1:1" x14ac:dyDescent="0.35">
      <c r="A3">
        <v>0.2</v>
      </c>
    </row>
    <row r="4" spans="1:1" x14ac:dyDescent="0.35">
      <c r="A4">
        <v>0.3</v>
      </c>
    </row>
    <row r="5" spans="1:1" x14ac:dyDescent="0.35">
      <c r="A5">
        <v>0.4</v>
      </c>
    </row>
    <row r="6" spans="1:1" x14ac:dyDescent="0.35">
      <c r="A6">
        <v>0.5</v>
      </c>
    </row>
    <row r="7" spans="1:1" x14ac:dyDescent="0.35">
      <c r="A7">
        <v>0.6</v>
      </c>
    </row>
    <row r="8" spans="1:1" x14ac:dyDescent="0.35">
      <c r="A8">
        <v>0.7</v>
      </c>
    </row>
    <row r="9" spans="1:1" x14ac:dyDescent="0.35">
      <c r="A9">
        <v>0.8</v>
      </c>
    </row>
    <row r="10" spans="1:1" x14ac:dyDescent="0.35">
      <c r="A10">
        <v>0.9</v>
      </c>
    </row>
    <row r="11" spans="1:1" x14ac:dyDescent="0.35">
      <c r="A1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L23"/>
  <sheetViews>
    <sheetView workbookViewId="0">
      <selection activeCell="F9" sqref="F9"/>
    </sheetView>
  </sheetViews>
  <sheetFormatPr baseColWidth="10" defaultColWidth="8.7265625" defaultRowHeight="14.5" x14ac:dyDescent="0.35"/>
  <cols>
    <col min="2" max="2" width="10.08984375" bestFit="1" customWidth="1"/>
    <col min="3" max="3" width="15.36328125" bestFit="1" customWidth="1"/>
    <col min="8" max="8" width="11.90625" bestFit="1" customWidth="1"/>
    <col min="11" max="11" width="18.81640625" bestFit="1" customWidth="1"/>
    <col min="12" max="12" width="14.54296875" bestFit="1" customWidth="1"/>
  </cols>
  <sheetData>
    <row r="1" spans="1:12" x14ac:dyDescent="0.35">
      <c r="A1" s="2" t="s">
        <v>34</v>
      </c>
    </row>
    <row r="2" spans="1:12" x14ac:dyDescent="0.35">
      <c r="K2" t="s">
        <v>0</v>
      </c>
      <c r="L2" t="s">
        <v>2</v>
      </c>
    </row>
    <row r="3" spans="1:12" x14ac:dyDescent="0.35">
      <c r="A3" t="s">
        <v>0</v>
      </c>
      <c r="B3" t="s">
        <v>35</v>
      </c>
      <c r="C3" t="s">
        <v>36</v>
      </c>
      <c r="D3" t="s">
        <v>37</v>
      </c>
      <c r="E3" t="s">
        <v>38</v>
      </c>
      <c r="F3" t="s">
        <v>39</v>
      </c>
      <c r="G3" t="s">
        <v>40</v>
      </c>
      <c r="H3" t="s">
        <v>41</v>
      </c>
      <c r="K3" t="s">
        <v>9</v>
      </c>
      <c r="L3">
        <f t="shared" ref="L3:L22" si="0">IF(K3&lt;&gt;"", AVERAGEIF($A$4:$A$23, K3, $H$4:$H$23), "")</f>
        <v>0.78434782608695652</v>
      </c>
    </row>
    <row r="4" spans="1:12" x14ac:dyDescent="0.35">
      <c r="A4" t="s">
        <v>9</v>
      </c>
      <c r="B4" s="3">
        <v>45909</v>
      </c>
      <c r="C4">
        <v>49.6</v>
      </c>
      <c r="D4">
        <v>10</v>
      </c>
      <c r="E4" t="s">
        <v>42</v>
      </c>
      <c r="F4">
        <v>190</v>
      </c>
      <c r="G4">
        <v>450</v>
      </c>
      <c r="H4">
        <f t="shared" ref="H4:H23" si="1">MAX(0, 1 - (ABS(C4-46)/46*0.2) - IF(D4&gt;25,0.2,0) - IF(F4&gt;200,0.2,0) - IF(G4&gt;100,0.2,0))</f>
        <v>0.78434782608695652</v>
      </c>
      <c r="K4" t="s">
        <v>11</v>
      </c>
      <c r="L4">
        <f t="shared" si="0"/>
        <v>0.58826086956521739</v>
      </c>
    </row>
    <row r="5" spans="1:12" x14ac:dyDescent="0.35">
      <c r="A5" t="s">
        <v>11</v>
      </c>
      <c r="B5" s="3">
        <v>45912</v>
      </c>
      <c r="C5">
        <v>43.3</v>
      </c>
      <c r="D5">
        <v>33</v>
      </c>
      <c r="E5" t="s">
        <v>42</v>
      </c>
      <c r="F5">
        <v>102</v>
      </c>
      <c r="G5">
        <v>169</v>
      </c>
      <c r="H5">
        <f t="shared" si="1"/>
        <v>0.58826086956521739</v>
      </c>
      <c r="K5" t="s">
        <v>13</v>
      </c>
      <c r="L5">
        <f t="shared" si="0"/>
        <v>0.97956521739130431</v>
      </c>
    </row>
    <row r="6" spans="1:12" x14ac:dyDescent="0.35">
      <c r="A6" t="s">
        <v>13</v>
      </c>
      <c r="B6" s="3">
        <v>45915</v>
      </c>
      <c r="C6">
        <v>41.3</v>
      </c>
      <c r="D6">
        <v>23</v>
      </c>
      <c r="E6" t="s">
        <v>42</v>
      </c>
      <c r="F6">
        <v>66</v>
      </c>
      <c r="G6">
        <v>37</v>
      </c>
      <c r="H6">
        <f t="shared" si="1"/>
        <v>0.97956521739130431</v>
      </c>
      <c r="K6" t="s">
        <v>15</v>
      </c>
      <c r="L6">
        <f t="shared" si="0"/>
        <v>0.78</v>
      </c>
    </row>
    <row r="7" spans="1:12" x14ac:dyDescent="0.35">
      <c r="A7" t="s">
        <v>15</v>
      </c>
      <c r="B7" s="3">
        <v>45918</v>
      </c>
      <c r="C7">
        <v>41.4</v>
      </c>
      <c r="D7">
        <v>17</v>
      </c>
      <c r="E7" t="s">
        <v>42</v>
      </c>
      <c r="F7">
        <v>308</v>
      </c>
      <c r="G7">
        <v>36</v>
      </c>
      <c r="H7">
        <f t="shared" si="1"/>
        <v>0.78</v>
      </c>
      <c r="K7" t="s">
        <v>17</v>
      </c>
      <c r="L7">
        <f t="shared" si="0"/>
        <v>0.3895652173913044</v>
      </c>
    </row>
    <row r="8" spans="1:12" x14ac:dyDescent="0.35">
      <c r="A8" t="s">
        <v>17</v>
      </c>
      <c r="B8" s="3">
        <v>45921</v>
      </c>
      <c r="C8">
        <v>48.4</v>
      </c>
      <c r="D8">
        <v>32</v>
      </c>
      <c r="E8" t="s">
        <v>42</v>
      </c>
      <c r="F8">
        <v>329</v>
      </c>
      <c r="G8">
        <v>137</v>
      </c>
      <c r="H8">
        <f t="shared" si="1"/>
        <v>0.3895652173913044</v>
      </c>
      <c r="K8" t="s">
        <v>19</v>
      </c>
      <c r="L8">
        <f t="shared" si="0"/>
        <v>0.78826086956521735</v>
      </c>
    </row>
    <row r="9" spans="1:12" x14ac:dyDescent="0.35">
      <c r="A9" t="s">
        <v>19</v>
      </c>
      <c r="B9" s="3">
        <v>45924</v>
      </c>
      <c r="C9">
        <v>43.3</v>
      </c>
      <c r="D9">
        <v>28</v>
      </c>
      <c r="E9" t="s">
        <v>42</v>
      </c>
      <c r="F9">
        <v>192</v>
      </c>
      <c r="G9">
        <v>31</v>
      </c>
      <c r="H9">
        <f t="shared" si="1"/>
        <v>0.78826086956521735</v>
      </c>
      <c r="K9" t="s">
        <v>20</v>
      </c>
      <c r="L9">
        <f t="shared" si="0"/>
        <v>0.57652173913043492</v>
      </c>
    </row>
    <row r="10" spans="1:12" x14ac:dyDescent="0.35">
      <c r="A10" t="s">
        <v>20</v>
      </c>
      <c r="B10" s="3">
        <v>45927</v>
      </c>
      <c r="C10">
        <v>51.4</v>
      </c>
      <c r="D10">
        <v>15</v>
      </c>
      <c r="E10" t="s">
        <v>42</v>
      </c>
      <c r="F10">
        <v>266</v>
      </c>
      <c r="G10">
        <v>117</v>
      </c>
      <c r="H10">
        <f t="shared" si="1"/>
        <v>0.57652173913043492</v>
      </c>
      <c r="K10" t="s">
        <v>21</v>
      </c>
      <c r="L10">
        <f t="shared" si="0"/>
        <v>0.79217391304347817</v>
      </c>
    </row>
    <row r="11" spans="1:12" x14ac:dyDescent="0.35">
      <c r="A11" t="s">
        <v>21</v>
      </c>
      <c r="B11" s="3">
        <v>45930</v>
      </c>
      <c r="C11">
        <v>44.2</v>
      </c>
      <c r="D11">
        <v>16</v>
      </c>
      <c r="E11" t="s">
        <v>42</v>
      </c>
      <c r="F11">
        <v>222</v>
      </c>
      <c r="G11">
        <v>56</v>
      </c>
      <c r="H11">
        <f t="shared" si="1"/>
        <v>0.79217391304347817</v>
      </c>
      <c r="K11" t="s">
        <v>22</v>
      </c>
      <c r="L11">
        <f t="shared" si="0"/>
        <v>0.58000000000000007</v>
      </c>
    </row>
    <row r="12" spans="1:12" x14ac:dyDescent="0.35">
      <c r="A12" t="s">
        <v>22</v>
      </c>
      <c r="B12" s="3">
        <v>45933</v>
      </c>
      <c r="C12">
        <v>41.4</v>
      </c>
      <c r="D12">
        <v>13</v>
      </c>
      <c r="E12" t="s">
        <v>42</v>
      </c>
      <c r="F12">
        <v>233</v>
      </c>
      <c r="G12">
        <v>118</v>
      </c>
      <c r="H12">
        <f t="shared" si="1"/>
        <v>0.58000000000000007</v>
      </c>
      <c r="K12" t="s">
        <v>23</v>
      </c>
      <c r="L12">
        <f t="shared" si="0"/>
        <v>0.5865217391304347</v>
      </c>
    </row>
    <row r="13" spans="1:12" x14ac:dyDescent="0.35">
      <c r="A13" t="s">
        <v>23</v>
      </c>
      <c r="B13" s="3">
        <v>45936</v>
      </c>
      <c r="C13">
        <v>49.1</v>
      </c>
      <c r="D13">
        <v>35</v>
      </c>
      <c r="E13" t="s">
        <v>42</v>
      </c>
      <c r="F13">
        <v>72</v>
      </c>
      <c r="G13">
        <v>147</v>
      </c>
      <c r="H13">
        <f t="shared" si="1"/>
        <v>0.5865217391304347</v>
      </c>
      <c r="K13" t="s">
        <v>24</v>
      </c>
      <c r="L13">
        <f t="shared" si="0"/>
        <v>0.5913043478260871</v>
      </c>
    </row>
    <row r="14" spans="1:12" x14ac:dyDescent="0.35">
      <c r="A14" t="s">
        <v>24</v>
      </c>
      <c r="B14" s="3">
        <v>45939</v>
      </c>
      <c r="C14">
        <v>48</v>
      </c>
      <c r="D14">
        <v>39</v>
      </c>
      <c r="E14" t="s">
        <v>42</v>
      </c>
      <c r="F14">
        <v>243</v>
      </c>
      <c r="G14">
        <v>50</v>
      </c>
      <c r="H14">
        <f t="shared" si="1"/>
        <v>0.5913043478260871</v>
      </c>
      <c r="K14" t="s">
        <v>25</v>
      </c>
      <c r="L14">
        <f t="shared" si="0"/>
        <v>0.39000000000000007</v>
      </c>
    </row>
    <row r="15" spans="1:12" x14ac:dyDescent="0.35">
      <c r="A15" t="s">
        <v>25</v>
      </c>
      <c r="B15" s="3">
        <v>45942</v>
      </c>
      <c r="C15">
        <v>48.3</v>
      </c>
      <c r="D15">
        <v>36</v>
      </c>
      <c r="E15" t="s">
        <v>42</v>
      </c>
      <c r="F15">
        <v>235</v>
      </c>
      <c r="G15">
        <v>177</v>
      </c>
      <c r="H15">
        <f t="shared" si="1"/>
        <v>0.39000000000000007</v>
      </c>
      <c r="K15" t="s">
        <v>26</v>
      </c>
      <c r="L15">
        <f t="shared" si="0"/>
        <v>0.98652173913043473</v>
      </c>
    </row>
    <row r="16" spans="1:12" x14ac:dyDescent="0.35">
      <c r="A16" t="s">
        <v>26</v>
      </c>
      <c r="B16" s="3">
        <v>45945</v>
      </c>
      <c r="C16">
        <v>42.9</v>
      </c>
      <c r="D16">
        <v>12</v>
      </c>
      <c r="E16" t="s">
        <v>42</v>
      </c>
      <c r="F16">
        <v>73</v>
      </c>
      <c r="G16">
        <v>88</v>
      </c>
      <c r="H16">
        <f t="shared" si="1"/>
        <v>0.98652173913043473</v>
      </c>
      <c r="K16" t="s">
        <v>27</v>
      </c>
      <c r="L16">
        <f t="shared" si="0"/>
        <v>0.97565217391304349</v>
      </c>
    </row>
    <row r="17" spans="1:12" x14ac:dyDescent="0.35">
      <c r="A17" t="s">
        <v>27</v>
      </c>
      <c r="B17" s="3">
        <v>45948</v>
      </c>
      <c r="C17">
        <v>51.6</v>
      </c>
      <c r="D17">
        <v>12</v>
      </c>
      <c r="E17" t="s">
        <v>42</v>
      </c>
      <c r="F17">
        <v>169</v>
      </c>
      <c r="G17">
        <v>55</v>
      </c>
      <c r="H17">
        <f t="shared" si="1"/>
        <v>0.97565217391304349</v>
      </c>
      <c r="K17" t="s">
        <v>28</v>
      </c>
      <c r="L17">
        <f t="shared" si="0"/>
        <v>0.79869565217391303</v>
      </c>
    </row>
    <row r="18" spans="1:12" x14ac:dyDescent="0.35">
      <c r="A18" t="s">
        <v>28</v>
      </c>
      <c r="B18" s="3">
        <v>45951</v>
      </c>
      <c r="C18">
        <v>45.7</v>
      </c>
      <c r="D18">
        <v>24</v>
      </c>
      <c r="E18" t="s">
        <v>42</v>
      </c>
      <c r="F18">
        <v>236</v>
      </c>
      <c r="G18">
        <v>71</v>
      </c>
      <c r="H18">
        <f t="shared" si="1"/>
        <v>0.79869565217391303</v>
      </c>
      <c r="K18" t="s">
        <v>29</v>
      </c>
      <c r="L18">
        <f t="shared" si="0"/>
        <v>0.99826086956521742</v>
      </c>
    </row>
    <row r="19" spans="1:12" x14ac:dyDescent="0.35">
      <c r="A19" t="s">
        <v>29</v>
      </c>
      <c r="B19" s="3">
        <v>45954</v>
      </c>
      <c r="C19">
        <v>45.6</v>
      </c>
      <c r="D19">
        <v>16</v>
      </c>
      <c r="E19" t="s">
        <v>42</v>
      </c>
      <c r="F19">
        <v>186</v>
      </c>
      <c r="G19">
        <v>48</v>
      </c>
      <c r="H19">
        <f t="shared" si="1"/>
        <v>0.99826086956521742</v>
      </c>
      <c r="K19" t="s">
        <v>30</v>
      </c>
      <c r="L19">
        <f t="shared" si="0"/>
        <v>0.78652173913043466</v>
      </c>
    </row>
    <row r="20" spans="1:12" x14ac:dyDescent="0.35">
      <c r="A20" t="s">
        <v>30</v>
      </c>
      <c r="B20" s="3">
        <v>45957</v>
      </c>
      <c r="C20">
        <v>49.1</v>
      </c>
      <c r="D20">
        <v>15</v>
      </c>
      <c r="E20" t="s">
        <v>42</v>
      </c>
      <c r="F20">
        <v>323</v>
      </c>
      <c r="G20">
        <v>92</v>
      </c>
      <c r="H20">
        <f t="shared" si="1"/>
        <v>0.78652173913043466</v>
      </c>
      <c r="K20" t="s">
        <v>31</v>
      </c>
      <c r="L20">
        <f t="shared" si="0"/>
        <v>0.7847826086956522</v>
      </c>
    </row>
    <row r="21" spans="1:12" x14ac:dyDescent="0.35">
      <c r="A21" t="s">
        <v>31</v>
      </c>
      <c r="B21" s="3">
        <v>45960</v>
      </c>
      <c r="C21">
        <v>42.5</v>
      </c>
      <c r="D21">
        <v>22</v>
      </c>
      <c r="E21" t="s">
        <v>42</v>
      </c>
      <c r="F21">
        <v>188</v>
      </c>
      <c r="G21">
        <v>172</v>
      </c>
      <c r="H21">
        <f t="shared" si="1"/>
        <v>0.7847826086956522</v>
      </c>
      <c r="K21" t="s">
        <v>32</v>
      </c>
      <c r="L21">
        <f t="shared" si="0"/>
        <v>0.98826086956521741</v>
      </c>
    </row>
    <row r="22" spans="1:12" x14ac:dyDescent="0.35">
      <c r="A22" t="s">
        <v>32</v>
      </c>
      <c r="B22" s="3">
        <v>45963</v>
      </c>
      <c r="C22">
        <v>43.3</v>
      </c>
      <c r="D22">
        <v>20</v>
      </c>
      <c r="E22" t="s">
        <v>42</v>
      </c>
      <c r="F22">
        <v>78</v>
      </c>
      <c r="G22">
        <v>88</v>
      </c>
      <c r="H22">
        <f t="shared" si="1"/>
        <v>0.98826086956521741</v>
      </c>
      <c r="K22" t="s">
        <v>33</v>
      </c>
      <c r="L22">
        <f t="shared" si="0"/>
        <v>0.37260869565217386</v>
      </c>
    </row>
    <row r="23" spans="1:12" x14ac:dyDescent="0.35">
      <c r="A23" t="s">
        <v>33</v>
      </c>
      <c r="B23" s="3">
        <v>45966</v>
      </c>
      <c r="C23">
        <v>52.3</v>
      </c>
      <c r="D23">
        <v>35</v>
      </c>
      <c r="E23" t="s">
        <v>42</v>
      </c>
      <c r="F23">
        <v>211</v>
      </c>
      <c r="G23">
        <v>132</v>
      </c>
      <c r="H23">
        <f t="shared" si="1"/>
        <v>0.37260869565217386</v>
      </c>
    </row>
  </sheetData>
  <conditionalFormatting sqref="H4:H23">
    <cfRule type="colorScale" priority="1">
      <colorScale>
        <cfvo type="num" val="0"/>
        <cfvo type="num" val="0.75"/>
        <cfvo type="num" val="1"/>
        <color rgb="FFFF0000"/>
        <color rgb="FFFFFF00"/>
        <color rgb="FF00FF00"/>
      </colorScale>
    </cfRule>
  </conditionalFormatting>
  <pageMargins left="0.75" right="0.75" top="1" bottom="1" header="0.5" footer="0.5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100-000000000000}">
          <x14:formula1>
            <xm:f>Indice!$D$2:$D$21</xm:f>
          </x14:formula1>
          <xm:sqref>A4:A23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L23"/>
  <sheetViews>
    <sheetView workbookViewId="0">
      <selection activeCell="A4" sqref="A4"/>
    </sheetView>
  </sheetViews>
  <sheetFormatPr baseColWidth="10" defaultColWidth="8.7265625" defaultRowHeight="14.5" x14ac:dyDescent="0.35"/>
  <cols>
    <col min="1" max="1" width="18.81640625" bestFit="1" customWidth="1"/>
    <col min="2" max="2" width="10.08984375" bestFit="1" customWidth="1"/>
    <col min="3" max="3" width="18.1796875" customWidth="1"/>
    <col min="4" max="4" width="10" bestFit="1" customWidth="1"/>
    <col min="5" max="5" width="7.54296875" bestFit="1" customWidth="1"/>
    <col min="6" max="6" width="14" bestFit="1" customWidth="1"/>
    <col min="7" max="7" width="13.7265625" bestFit="1" customWidth="1"/>
    <col min="11" max="11" width="18.81640625" bestFit="1" customWidth="1"/>
    <col min="12" max="12" width="13.7265625" bestFit="1" customWidth="1"/>
  </cols>
  <sheetData>
    <row r="1" spans="1:12" x14ac:dyDescent="0.35">
      <c r="A1" s="2" t="s">
        <v>43</v>
      </c>
    </row>
    <row r="2" spans="1:12" x14ac:dyDescent="0.35">
      <c r="K2" t="s">
        <v>0</v>
      </c>
      <c r="L2" t="s">
        <v>3</v>
      </c>
    </row>
    <row r="3" spans="1:12" x14ac:dyDescent="0.35">
      <c r="A3" t="s">
        <v>0</v>
      </c>
      <c r="B3" t="s">
        <v>35</v>
      </c>
      <c r="C3" t="s">
        <v>44</v>
      </c>
      <c r="D3" t="s">
        <v>45</v>
      </c>
      <c r="E3" t="s">
        <v>8</v>
      </c>
      <c r="F3" t="s">
        <v>46</v>
      </c>
      <c r="G3" t="s">
        <v>47</v>
      </c>
      <c r="H3" t="s">
        <v>41</v>
      </c>
      <c r="K3" t="s">
        <v>9</v>
      </c>
      <c r="L3">
        <f t="shared" ref="L3:L22" si="0">IF(K3&lt;&gt;"", AVERAGEIF($A$4:$A$23, K3, $H$4:$H$23), "")</f>
        <v>1</v>
      </c>
    </row>
    <row r="4" spans="1:12" x14ac:dyDescent="0.35">
      <c r="A4" t="s">
        <v>9</v>
      </c>
      <c r="B4" s="3">
        <v>45905</v>
      </c>
      <c r="C4" t="s">
        <v>48</v>
      </c>
      <c r="D4" t="s">
        <v>49</v>
      </c>
      <c r="E4">
        <v>44.6</v>
      </c>
      <c r="F4">
        <v>0</v>
      </c>
      <c r="G4">
        <v>85</v>
      </c>
      <c r="H4">
        <f t="shared" ref="H4:H23" si="1">IF(OR(E4="",F4="",G4=""),"", MAX(0, 1 - IF(E4&lt;F4, (F4-E4)/(G4-F4), IF(E4&gt;G4, (E4-G4)/(G4-F4), 0))))</f>
        <v>1</v>
      </c>
      <c r="K4" t="s">
        <v>11</v>
      </c>
      <c r="L4">
        <f t="shared" si="0"/>
        <v>0.58000000000000018</v>
      </c>
    </row>
    <row r="5" spans="1:12" x14ac:dyDescent="0.35">
      <c r="A5" t="s">
        <v>11</v>
      </c>
      <c r="B5" s="3">
        <v>45907</v>
      </c>
      <c r="C5" t="s">
        <v>50</v>
      </c>
      <c r="D5" t="s">
        <v>51</v>
      </c>
      <c r="E5">
        <v>165.2</v>
      </c>
      <c r="F5">
        <v>80</v>
      </c>
      <c r="G5">
        <v>140</v>
      </c>
      <c r="H5">
        <f t="shared" si="1"/>
        <v>0.58000000000000018</v>
      </c>
      <c r="K5" t="s">
        <v>13</v>
      </c>
      <c r="L5">
        <f t="shared" si="0"/>
        <v>1</v>
      </c>
    </row>
    <row r="6" spans="1:12" x14ac:dyDescent="0.35">
      <c r="A6" t="s">
        <v>13</v>
      </c>
      <c r="B6" s="3">
        <v>45909</v>
      </c>
      <c r="C6" t="s">
        <v>48</v>
      </c>
      <c r="D6" t="s">
        <v>49</v>
      </c>
      <c r="E6">
        <v>54.9</v>
      </c>
      <c r="F6">
        <v>0</v>
      </c>
      <c r="G6">
        <v>85</v>
      </c>
      <c r="H6">
        <f t="shared" si="1"/>
        <v>1</v>
      </c>
      <c r="K6" t="s">
        <v>15</v>
      </c>
      <c r="L6">
        <f t="shared" si="0"/>
        <v>1</v>
      </c>
    </row>
    <row r="7" spans="1:12" x14ac:dyDescent="0.35">
      <c r="A7" t="s">
        <v>15</v>
      </c>
      <c r="B7" s="3">
        <v>45911</v>
      </c>
      <c r="C7" t="s">
        <v>52</v>
      </c>
      <c r="D7" t="s">
        <v>53</v>
      </c>
      <c r="E7">
        <v>7.96</v>
      </c>
      <c r="F7">
        <v>6</v>
      </c>
      <c r="G7">
        <v>12</v>
      </c>
      <c r="H7">
        <f t="shared" si="1"/>
        <v>1</v>
      </c>
      <c r="K7" t="s">
        <v>17</v>
      </c>
      <c r="L7">
        <f t="shared" si="0"/>
        <v>0.90499999999999992</v>
      </c>
    </row>
    <row r="8" spans="1:12" x14ac:dyDescent="0.35">
      <c r="A8" t="s">
        <v>17</v>
      </c>
      <c r="B8" s="3">
        <v>45913</v>
      </c>
      <c r="C8" t="s">
        <v>52</v>
      </c>
      <c r="D8" t="s">
        <v>53</v>
      </c>
      <c r="E8">
        <v>5.43</v>
      </c>
      <c r="F8">
        <v>6</v>
      </c>
      <c r="G8">
        <v>12</v>
      </c>
      <c r="H8">
        <f t="shared" si="1"/>
        <v>0.90499999999999992</v>
      </c>
      <c r="K8" t="s">
        <v>19</v>
      </c>
      <c r="L8">
        <f t="shared" si="0"/>
        <v>1</v>
      </c>
    </row>
    <row r="9" spans="1:12" x14ac:dyDescent="0.35">
      <c r="A9" t="s">
        <v>19</v>
      </c>
      <c r="B9" s="3">
        <v>45915</v>
      </c>
      <c r="C9" t="s">
        <v>54</v>
      </c>
      <c r="D9" t="s">
        <v>55</v>
      </c>
      <c r="E9">
        <v>3.97</v>
      </c>
      <c r="F9">
        <v>0</v>
      </c>
      <c r="G9">
        <v>7.1</v>
      </c>
      <c r="H9">
        <f t="shared" si="1"/>
        <v>1</v>
      </c>
      <c r="K9" t="s">
        <v>20</v>
      </c>
      <c r="L9">
        <f t="shared" si="0"/>
        <v>1</v>
      </c>
    </row>
    <row r="10" spans="1:12" x14ac:dyDescent="0.35">
      <c r="A10" t="s">
        <v>20</v>
      </c>
      <c r="B10" s="3">
        <v>45917</v>
      </c>
      <c r="C10" t="s">
        <v>50</v>
      </c>
      <c r="D10" t="s">
        <v>51</v>
      </c>
      <c r="E10">
        <v>124.7</v>
      </c>
      <c r="F10">
        <v>80</v>
      </c>
      <c r="G10">
        <v>140</v>
      </c>
      <c r="H10">
        <f t="shared" si="1"/>
        <v>1</v>
      </c>
      <c r="K10" t="s">
        <v>21</v>
      </c>
      <c r="L10">
        <f t="shared" si="0"/>
        <v>1</v>
      </c>
    </row>
    <row r="11" spans="1:12" x14ac:dyDescent="0.35">
      <c r="A11" t="s">
        <v>21</v>
      </c>
      <c r="B11" s="3">
        <v>45919</v>
      </c>
      <c r="C11" t="s">
        <v>50</v>
      </c>
      <c r="D11" t="s">
        <v>51</v>
      </c>
      <c r="E11">
        <v>111.4</v>
      </c>
      <c r="F11">
        <v>80</v>
      </c>
      <c r="G11">
        <v>140</v>
      </c>
      <c r="H11">
        <f t="shared" si="1"/>
        <v>1</v>
      </c>
      <c r="K11" t="s">
        <v>22</v>
      </c>
      <c r="L11">
        <f t="shared" si="0"/>
        <v>1</v>
      </c>
    </row>
    <row r="12" spans="1:12" x14ac:dyDescent="0.35">
      <c r="A12" t="s">
        <v>22</v>
      </c>
      <c r="B12" s="3">
        <v>45921</v>
      </c>
      <c r="C12" t="s">
        <v>50</v>
      </c>
      <c r="D12" t="s">
        <v>51</v>
      </c>
      <c r="E12">
        <v>107.9</v>
      </c>
      <c r="F12">
        <v>80</v>
      </c>
      <c r="G12">
        <v>140</v>
      </c>
      <c r="H12">
        <f t="shared" si="1"/>
        <v>1</v>
      </c>
      <c r="K12" t="s">
        <v>23</v>
      </c>
      <c r="L12">
        <f t="shared" si="0"/>
        <v>0.59436619718309847</v>
      </c>
    </row>
    <row r="13" spans="1:12" x14ac:dyDescent="0.35">
      <c r="A13" t="s">
        <v>23</v>
      </c>
      <c r="B13" s="3">
        <v>45923</v>
      </c>
      <c r="C13" t="s">
        <v>54</v>
      </c>
      <c r="D13" t="s">
        <v>55</v>
      </c>
      <c r="E13">
        <v>9.98</v>
      </c>
      <c r="F13">
        <v>0</v>
      </c>
      <c r="G13">
        <v>7.1</v>
      </c>
      <c r="H13">
        <f t="shared" si="1"/>
        <v>0.59436619718309847</v>
      </c>
      <c r="K13" t="s">
        <v>24</v>
      </c>
      <c r="L13">
        <f t="shared" si="0"/>
        <v>1</v>
      </c>
    </row>
    <row r="14" spans="1:12" x14ac:dyDescent="0.35">
      <c r="A14" t="s">
        <v>24</v>
      </c>
      <c r="B14" s="3">
        <v>45925</v>
      </c>
      <c r="C14" t="s">
        <v>54</v>
      </c>
      <c r="D14" t="s">
        <v>55</v>
      </c>
      <c r="E14">
        <v>6.08</v>
      </c>
      <c r="F14">
        <v>0</v>
      </c>
      <c r="G14">
        <v>7.1</v>
      </c>
      <c r="H14">
        <f t="shared" si="1"/>
        <v>1</v>
      </c>
      <c r="K14" t="s">
        <v>25</v>
      </c>
      <c r="L14">
        <f t="shared" si="0"/>
        <v>0.86619718309859139</v>
      </c>
    </row>
    <row r="15" spans="1:12" x14ac:dyDescent="0.35">
      <c r="A15" t="s">
        <v>25</v>
      </c>
      <c r="B15" s="3">
        <v>45927</v>
      </c>
      <c r="C15" t="s">
        <v>56</v>
      </c>
      <c r="D15" t="s">
        <v>55</v>
      </c>
      <c r="E15">
        <v>8.0500000000000007</v>
      </c>
      <c r="F15">
        <v>0</v>
      </c>
      <c r="G15">
        <v>7.1</v>
      </c>
      <c r="H15">
        <f t="shared" si="1"/>
        <v>0.86619718309859139</v>
      </c>
      <c r="K15" t="s">
        <v>26</v>
      </c>
      <c r="L15">
        <f t="shared" si="0"/>
        <v>1</v>
      </c>
    </row>
    <row r="16" spans="1:12" x14ac:dyDescent="0.35">
      <c r="A16" t="s">
        <v>26</v>
      </c>
      <c r="B16" s="3">
        <v>45929</v>
      </c>
      <c r="C16" t="s">
        <v>56</v>
      </c>
      <c r="D16" t="s">
        <v>55</v>
      </c>
      <c r="E16">
        <v>3.22</v>
      </c>
      <c r="F16">
        <v>0</v>
      </c>
      <c r="G16">
        <v>7.1</v>
      </c>
      <c r="H16">
        <f t="shared" si="1"/>
        <v>1</v>
      </c>
      <c r="K16" t="s">
        <v>27</v>
      </c>
      <c r="L16">
        <f t="shared" si="0"/>
        <v>0.82535211267605635</v>
      </c>
    </row>
    <row r="17" spans="1:12" x14ac:dyDescent="0.35">
      <c r="A17" t="s">
        <v>27</v>
      </c>
      <c r="B17" s="3">
        <v>45931</v>
      </c>
      <c r="C17" t="s">
        <v>54</v>
      </c>
      <c r="D17" t="s">
        <v>55</v>
      </c>
      <c r="E17">
        <v>8.34</v>
      </c>
      <c r="F17">
        <v>0</v>
      </c>
      <c r="G17">
        <v>7.1</v>
      </c>
      <c r="H17">
        <f t="shared" si="1"/>
        <v>0.82535211267605635</v>
      </c>
      <c r="K17" t="s">
        <v>28</v>
      </c>
      <c r="L17">
        <f t="shared" si="0"/>
        <v>1</v>
      </c>
    </row>
    <row r="18" spans="1:12" x14ac:dyDescent="0.35">
      <c r="A18" t="s">
        <v>28</v>
      </c>
      <c r="B18" s="3">
        <v>45933</v>
      </c>
      <c r="C18" t="s">
        <v>52</v>
      </c>
      <c r="D18" t="s">
        <v>53</v>
      </c>
      <c r="E18">
        <v>9.9600000000000009</v>
      </c>
      <c r="F18">
        <v>6</v>
      </c>
      <c r="G18">
        <v>12</v>
      </c>
      <c r="H18">
        <f t="shared" si="1"/>
        <v>1</v>
      </c>
      <c r="K18" t="s">
        <v>29</v>
      </c>
      <c r="L18">
        <f t="shared" si="0"/>
        <v>1</v>
      </c>
    </row>
    <row r="19" spans="1:12" x14ac:dyDescent="0.35">
      <c r="A19" t="s">
        <v>29</v>
      </c>
      <c r="B19" s="3">
        <v>45935</v>
      </c>
      <c r="C19" t="s">
        <v>52</v>
      </c>
      <c r="D19" t="s">
        <v>53</v>
      </c>
      <c r="E19">
        <v>7.82</v>
      </c>
      <c r="F19">
        <v>6</v>
      </c>
      <c r="G19">
        <v>12</v>
      </c>
      <c r="H19">
        <f t="shared" si="1"/>
        <v>1</v>
      </c>
      <c r="K19" t="s">
        <v>30</v>
      </c>
      <c r="L19">
        <f t="shared" si="0"/>
        <v>1</v>
      </c>
    </row>
    <row r="20" spans="1:12" x14ac:dyDescent="0.35">
      <c r="A20" t="s">
        <v>30</v>
      </c>
      <c r="B20" s="3">
        <v>45937</v>
      </c>
      <c r="C20" t="s">
        <v>52</v>
      </c>
      <c r="D20" t="s">
        <v>53</v>
      </c>
      <c r="E20">
        <v>9.2899999999999991</v>
      </c>
      <c r="F20">
        <v>6</v>
      </c>
      <c r="G20">
        <v>12</v>
      </c>
      <c r="H20">
        <f t="shared" si="1"/>
        <v>1</v>
      </c>
      <c r="K20" t="s">
        <v>31</v>
      </c>
      <c r="L20">
        <f t="shared" si="0"/>
        <v>0.61166666666666647</v>
      </c>
    </row>
    <row r="21" spans="1:12" x14ac:dyDescent="0.35">
      <c r="A21" t="s">
        <v>31</v>
      </c>
      <c r="B21" s="3">
        <v>45939</v>
      </c>
      <c r="C21" t="s">
        <v>50</v>
      </c>
      <c r="D21" t="s">
        <v>51</v>
      </c>
      <c r="E21">
        <v>163.30000000000001</v>
      </c>
      <c r="F21">
        <v>80</v>
      </c>
      <c r="G21">
        <v>140</v>
      </c>
      <c r="H21">
        <f t="shared" si="1"/>
        <v>0.61166666666666647</v>
      </c>
      <c r="K21" t="s">
        <v>32</v>
      </c>
      <c r="L21">
        <f t="shared" si="0"/>
        <v>0.95211267605633787</v>
      </c>
    </row>
    <row r="22" spans="1:12" x14ac:dyDescent="0.35">
      <c r="A22" t="s">
        <v>32</v>
      </c>
      <c r="B22" s="3">
        <v>45941</v>
      </c>
      <c r="C22" t="s">
        <v>56</v>
      </c>
      <c r="D22" t="s">
        <v>55</v>
      </c>
      <c r="E22">
        <v>7.44</v>
      </c>
      <c r="F22">
        <v>0</v>
      </c>
      <c r="G22">
        <v>7.1</v>
      </c>
      <c r="H22">
        <f t="shared" si="1"/>
        <v>0.95211267605633787</v>
      </c>
      <c r="K22" t="s">
        <v>33</v>
      </c>
      <c r="L22">
        <f t="shared" si="0"/>
        <v>0.95070422535211263</v>
      </c>
    </row>
    <row r="23" spans="1:12" x14ac:dyDescent="0.35">
      <c r="A23" t="s">
        <v>33</v>
      </c>
      <c r="B23" s="3">
        <v>45943</v>
      </c>
      <c r="C23" t="s">
        <v>56</v>
      </c>
      <c r="D23" t="s">
        <v>55</v>
      </c>
      <c r="E23">
        <v>7.45</v>
      </c>
      <c r="F23">
        <v>0</v>
      </c>
      <c r="G23">
        <v>7.1</v>
      </c>
      <c r="H23">
        <f t="shared" si="1"/>
        <v>0.95070422535211263</v>
      </c>
    </row>
  </sheetData>
  <conditionalFormatting sqref="H4:H23">
    <cfRule type="colorScale" priority="1">
      <colorScale>
        <cfvo type="num" val="0"/>
        <cfvo type="num" val="0.75"/>
        <cfvo type="num" val="1"/>
        <color rgb="FFFF0000"/>
        <color rgb="FFFFFF00"/>
        <color rgb="FF00FF00"/>
      </colorScale>
    </cfRule>
  </conditionalFormatting>
  <pageMargins left="0.75" right="0.75" top="1" bottom="1" header="0.5" footer="0.5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200-000000000000}">
          <x14:formula1>
            <xm:f>Indice!$D$2:$D$21</xm:f>
          </x14:formula1>
          <xm:sqref>A4:A23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L23"/>
  <sheetViews>
    <sheetView workbookViewId="0">
      <selection activeCell="L3" sqref="L3"/>
    </sheetView>
  </sheetViews>
  <sheetFormatPr baseColWidth="10" defaultColWidth="8.7265625" defaultRowHeight="14.5" x14ac:dyDescent="0.35"/>
  <cols>
    <col min="8" max="8" width="13.1796875" bestFit="1" customWidth="1"/>
    <col min="11" max="11" width="18.81640625" bestFit="1" customWidth="1"/>
    <col min="12" max="12" width="11.81640625" bestFit="1" customWidth="1"/>
  </cols>
  <sheetData>
    <row r="1" spans="1:12" x14ac:dyDescent="0.35">
      <c r="A1" s="2" t="s">
        <v>57</v>
      </c>
      <c r="H1" t="s">
        <v>58</v>
      </c>
      <c r="I1">
        <v>720</v>
      </c>
    </row>
    <row r="2" spans="1:12" x14ac:dyDescent="0.35">
      <c r="K2" t="s">
        <v>0</v>
      </c>
      <c r="L2" t="s">
        <v>4</v>
      </c>
    </row>
    <row r="3" spans="1:12" x14ac:dyDescent="0.35">
      <c r="A3" t="s">
        <v>0</v>
      </c>
      <c r="B3" t="s">
        <v>59</v>
      </c>
      <c r="C3" t="s">
        <v>60</v>
      </c>
      <c r="D3" t="s">
        <v>61</v>
      </c>
      <c r="E3" t="s">
        <v>16</v>
      </c>
      <c r="F3" t="s">
        <v>41</v>
      </c>
      <c r="K3" t="s">
        <v>9</v>
      </c>
      <c r="L3">
        <f t="shared" ref="L3:L22" si="0">IF(K3&lt;&gt;"", AVERAGEIF($A$4:$A$23, K3, $F$4:$F$23), "")</f>
        <v>0.82430555555555551</v>
      </c>
    </row>
    <row r="4" spans="1:12" x14ac:dyDescent="0.35">
      <c r="A4" t="s">
        <v>9</v>
      </c>
      <c r="B4" t="s">
        <v>62</v>
      </c>
      <c r="C4">
        <v>2</v>
      </c>
      <c r="D4">
        <v>1187</v>
      </c>
      <c r="E4">
        <f t="shared" ref="E4:E23" si="1">IF(C4=0, D4, D4/C4)</f>
        <v>593.5</v>
      </c>
      <c r="F4">
        <f t="shared" ref="F4:F23" si="2">MIN(1, E4/$I$1)</f>
        <v>0.82430555555555551</v>
      </c>
      <c r="K4" t="s">
        <v>11</v>
      </c>
      <c r="L4">
        <f t="shared" si="0"/>
        <v>0.35694444444444445</v>
      </c>
    </row>
    <row r="5" spans="1:12" x14ac:dyDescent="0.35">
      <c r="A5" t="s">
        <v>11</v>
      </c>
      <c r="B5" t="s">
        <v>63</v>
      </c>
      <c r="C5">
        <v>2</v>
      </c>
      <c r="D5">
        <v>514</v>
      </c>
      <c r="E5">
        <f t="shared" si="1"/>
        <v>257</v>
      </c>
      <c r="F5">
        <f t="shared" si="2"/>
        <v>0.35694444444444445</v>
      </c>
      <c r="K5" t="s">
        <v>13</v>
      </c>
      <c r="L5">
        <f t="shared" si="0"/>
        <v>0.58680555555555558</v>
      </c>
    </row>
    <row r="6" spans="1:12" x14ac:dyDescent="0.35">
      <c r="A6" t="s">
        <v>13</v>
      </c>
      <c r="B6" t="s">
        <v>64</v>
      </c>
      <c r="C6">
        <v>2</v>
      </c>
      <c r="D6">
        <v>845</v>
      </c>
      <c r="E6">
        <f t="shared" si="1"/>
        <v>422.5</v>
      </c>
      <c r="F6">
        <f t="shared" si="2"/>
        <v>0.58680555555555558</v>
      </c>
      <c r="K6" t="s">
        <v>15</v>
      </c>
      <c r="L6">
        <f t="shared" si="0"/>
        <v>1</v>
      </c>
    </row>
    <row r="7" spans="1:12" x14ac:dyDescent="0.35">
      <c r="A7" t="s">
        <v>15</v>
      </c>
      <c r="B7" t="s">
        <v>65</v>
      </c>
      <c r="C7">
        <v>1</v>
      </c>
      <c r="D7">
        <v>864</v>
      </c>
      <c r="E7">
        <f t="shared" si="1"/>
        <v>864</v>
      </c>
      <c r="F7">
        <f t="shared" si="2"/>
        <v>1</v>
      </c>
      <c r="K7" t="s">
        <v>17</v>
      </c>
      <c r="L7">
        <f t="shared" si="0"/>
        <v>1</v>
      </c>
    </row>
    <row r="8" spans="1:12" x14ac:dyDescent="0.35">
      <c r="A8" t="s">
        <v>17</v>
      </c>
      <c r="B8" t="s">
        <v>66</v>
      </c>
      <c r="C8">
        <v>0</v>
      </c>
      <c r="D8">
        <v>1139</v>
      </c>
      <c r="E8">
        <f t="shared" si="1"/>
        <v>1139</v>
      </c>
      <c r="F8">
        <f t="shared" si="2"/>
        <v>1</v>
      </c>
      <c r="K8" t="s">
        <v>19</v>
      </c>
      <c r="L8">
        <f t="shared" si="0"/>
        <v>0.6333333333333333</v>
      </c>
    </row>
    <row r="9" spans="1:12" x14ac:dyDescent="0.35">
      <c r="A9" t="s">
        <v>19</v>
      </c>
      <c r="B9" t="s">
        <v>67</v>
      </c>
      <c r="C9">
        <v>2</v>
      </c>
      <c r="D9">
        <v>912</v>
      </c>
      <c r="E9">
        <f t="shared" si="1"/>
        <v>456</v>
      </c>
      <c r="F9">
        <f t="shared" si="2"/>
        <v>0.6333333333333333</v>
      </c>
      <c r="K9" t="s">
        <v>20</v>
      </c>
      <c r="L9">
        <f t="shared" si="0"/>
        <v>1</v>
      </c>
    </row>
    <row r="10" spans="1:12" x14ac:dyDescent="0.35">
      <c r="A10" t="s">
        <v>20</v>
      </c>
      <c r="B10" t="s">
        <v>68</v>
      </c>
      <c r="C10">
        <v>1</v>
      </c>
      <c r="D10">
        <v>919</v>
      </c>
      <c r="E10">
        <f t="shared" si="1"/>
        <v>919</v>
      </c>
      <c r="F10">
        <f t="shared" si="2"/>
        <v>1</v>
      </c>
      <c r="K10" t="s">
        <v>21</v>
      </c>
      <c r="L10">
        <f t="shared" si="0"/>
        <v>1</v>
      </c>
    </row>
    <row r="11" spans="1:12" x14ac:dyDescent="0.35">
      <c r="A11" t="s">
        <v>21</v>
      </c>
      <c r="B11" t="s">
        <v>69</v>
      </c>
      <c r="C11">
        <v>0</v>
      </c>
      <c r="D11">
        <v>1040</v>
      </c>
      <c r="E11">
        <f t="shared" si="1"/>
        <v>1040</v>
      </c>
      <c r="F11">
        <f t="shared" si="2"/>
        <v>1</v>
      </c>
      <c r="K11" t="s">
        <v>22</v>
      </c>
      <c r="L11">
        <f t="shared" si="0"/>
        <v>0.7319444444444444</v>
      </c>
    </row>
    <row r="12" spans="1:12" x14ac:dyDescent="0.35">
      <c r="A12" t="s">
        <v>22</v>
      </c>
      <c r="B12" t="s">
        <v>70</v>
      </c>
      <c r="C12">
        <v>2</v>
      </c>
      <c r="D12">
        <v>1054</v>
      </c>
      <c r="E12">
        <f t="shared" si="1"/>
        <v>527</v>
      </c>
      <c r="F12">
        <f t="shared" si="2"/>
        <v>0.7319444444444444</v>
      </c>
      <c r="K12" t="s">
        <v>23</v>
      </c>
      <c r="L12">
        <f t="shared" si="0"/>
        <v>0.77222222222222225</v>
      </c>
    </row>
    <row r="13" spans="1:12" x14ac:dyDescent="0.35">
      <c r="A13" t="s">
        <v>23</v>
      </c>
      <c r="B13" t="s">
        <v>71</v>
      </c>
      <c r="C13">
        <v>1</v>
      </c>
      <c r="D13">
        <v>556</v>
      </c>
      <c r="E13">
        <f t="shared" si="1"/>
        <v>556</v>
      </c>
      <c r="F13">
        <f t="shared" si="2"/>
        <v>0.77222222222222225</v>
      </c>
      <c r="K13" t="s">
        <v>24</v>
      </c>
      <c r="L13">
        <f t="shared" si="0"/>
        <v>0.81944444444444442</v>
      </c>
    </row>
    <row r="14" spans="1:12" x14ac:dyDescent="0.35">
      <c r="A14" t="s">
        <v>24</v>
      </c>
      <c r="B14" t="s">
        <v>72</v>
      </c>
      <c r="C14">
        <v>2</v>
      </c>
      <c r="D14">
        <v>1180</v>
      </c>
      <c r="E14">
        <f t="shared" si="1"/>
        <v>590</v>
      </c>
      <c r="F14">
        <f t="shared" si="2"/>
        <v>0.81944444444444442</v>
      </c>
      <c r="K14" t="s">
        <v>25</v>
      </c>
      <c r="L14">
        <f t="shared" si="0"/>
        <v>1</v>
      </c>
    </row>
    <row r="15" spans="1:12" x14ac:dyDescent="0.35">
      <c r="A15" t="s">
        <v>25</v>
      </c>
      <c r="B15" t="s">
        <v>73</v>
      </c>
      <c r="C15">
        <v>1</v>
      </c>
      <c r="D15">
        <v>952</v>
      </c>
      <c r="E15">
        <f t="shared" si="1"/>
        <v>952</v>
      </c>
      <c r="F15">
        <f t="shared" si="2"/>
        <v>1</v>
      </c>
      <c r="K15" t="s">
        <v>26</v>
      </c>
      <c r="L15">
        <f t="shared" si="0"/>
        <v>1</v>
      </c>
    </row>
    <row r="16" spans="1:12" x14ac:dyDescent="0.35">
      <c r="A16" t="s">
        <v>26</v>
      </c>
      <c r="B16" t="s">
        <v>74</v>
      </c>
      <c r="C16">
        <v>0</v>
      </c>
      <c r="D16">
        <v>1013</v>
      </c>
      <c r="E16">
        <f t="shared" si="1"/>
        <v>1013</v>
      </c>
      <c r="F16">
        <f t="shared" si="2"/>
        <v>1</v>
      </c>
      <c r="K16" t="s">
        <v>27</v>
      </c>
      <c r="L16">
        <f t="shared" si="0"/>
        <v>0.625</v>
      </c>
    </row>
    <row r="17" spans="1:12" x14ac:dyDescent="0.35">
      <c r="A17" t="s">
        <v>27</v>
      </c>
      <c r="B17" t="s">
        <v>75</v>
      </c>
      <c r="C17">
        <v>2</v>
      </c>
      <c r="D17">
        <v>900</v>
      </c>
      <c r="E17">
        <f t="shared" si="1"/>
        <v>450</v>
      </c>
      <c r="F17">
        <f t="shared" si="2"/>
        <v>0.625</v>
      </c>
      <c r="K17" t="s">
        <v>28</v>
      </c>
      <c r="L17">
        <f t="shared" si="0"/>
        <v>0.71388888888888891</v>
      </c>
    </row>
    <row r="18" spans="1:12" x14ac:dyDescent="0.35">
      <c r="A18" t="s">
        <v>28</v>
      </c>
      <c r="B18" t="s">
        <v>76</v>
      </c>
      <c r="C18">
        <v>0</v>
      </c>
      <c r="D18">
        <v>514</v>
      </c>
      <c r="E18">
        <f t="shared" si="1"/>
        <v>514</v>
      </c>
      <c r="F18">
        <f t="shared" si="2"/>
        <v>0.71388888888888891</v>
      </c>
      <c r="K18" t="s">
        <v>29</v>
      </c>
      <c r="L18">
        <f t="shared" si="0"/>
        <v>0.49583333333333335</v>
      </c>
    </row>
    <row r="19" spans="1:12" x14ac:dyDescent="0.35">
      <c r="A19" t="s">
        <v>29</v>
      </c>
      <c r="B19" t="s">
        <v>77</v>
      </c>
      <c r="C19">
        <v>2</v>
      </c>
      <c r="D19">
        <v>714</v>
      </c>
      <c r="E19">
        <f t="shared" si="1"/>
        <v>357</v>
      </c>
      <c r="F19">
        <f t="shared" si="2"/>
        <v>0.49583333333333335</v>
      </c>
      <c r="K19" t="s">
        <v>30</v>
      </c>
      <c r="L19">
        <f t="shared" si="0"/>
        <v>0.63749999999999996</v>
      </c>
    </row>
    <row r="20" spans="1:12" x14ac:dyDescent="0.35">
      <c r="A20" t="s">
        <v>30</v>
      </c>
      <c r="B20" t="s">
        <v>78</v>
      </c>
      <c r="C20">
        <v>1</v>
      </c>
      <c r="D20">
        <v>459</v>
      </c>
      <c r="E20">
        <f t="shared" si="1"/>
        <v>459</v>
      </c>
      <c r="F20">
        <f t="shared" si="2"/>
        <v>0.63749999999999996</v>
      </c>
      <c r="K20" t="s">
        <v>31</v>
      </c>
      <c r="L20">
        <f t="shared" si="0"/>
        <v>1</v>
      </c>
    </row>
    <row r="21" spans="1:12" x14ac:dyDescent="0.35">
      <c r="A21" t="s">
        <v>31</v>
      </c>
      <c r="B21" t="s">
        <v>79</v>
      </c>
      <c r="C21">
        <v>1</v>
      </c>
      <c r="D21">
        <v>980</v>
      </c>
      <c r="E21">
        <f t="shared" si="1"/>
        <v>980</v>
      </c>
      <c r="F21">
        <f t="shared" si="2"/>
        <v>1</v>
      </c>
      <c r="K21" t="s">
        <v>32</v>
      </c>
      <c r="L21">
        <f t="shared" si="0"/>
        <v>0.67638888888888893</v>
      </c>
    </row>
    <row r="22" spans="1:12" x14ac:dyDescent="0.35">
      <c r="A22" t="s">
        <v>32</v>
      </c>
      <c r="B22" t="s">
        <v>80</v>
      </c>
      <c r="C22">
        <v>0</v>
      </c>
      <c r="D22">
        <v>487</v>
      </c>
      <c r="E22">
        <f t="shared" si="1"/>
        <v>487</v>
      </c>
      <c r="F22">
        <f t="shared" si="2"/>
        <v>0.67638888888888893</v>
      </c>
      <c r="K22" t="s">
        <v>33</v>
      </c>
      <c r="L22">
        <f t="shared" si="0"/>
        <v>0.21759259259259259</v>
      </c>
    </row>
    <row r="23" spans="1:12" x14ac:dyDescent="0.35">
      <c r="A23" t="s">
        <v>33</v>
      </c>
      <c r="B23" t="s">
        <v>81</v>
      </c>
      <c r="C23">
        <v>3</v>
      </c>
      <c r="D23">
        <v>470</v>
      </c>
      <c r="E23">
        <f t="shared" si="1"/>
        <v>156.66666666666666</v>
      </c>
      <c r="F23">
        <f t="shared" si="2"/>
        <v>0.21759259259259259</v>
      </c>
    </row>
  </sheetData>
  <conditionalFormatting sqref="F4:F23">
    <cfRule type="colorScale" priority="1">
      <colorScale>
        <cfvo type="num" val="0"/>
        <cfvo type="num" val="0.75"/>
        <cfvo type="num" val="1"/>
        <color rgb="FFFF0000"/>
        <color rgb="FFFFFF00"/>
        <color rgb="FF00FF00"/>
      </colorScale>
    </cfRule>
  </conditionalFormatting>
  <pageMargins left="0.75" right="0.75" top="1" bottom="1" header="0.5" footer="0.5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300-000000000000}">
          <x14:formula1>
            <xm:f>Indice!$D$2:$D$21</xm:f>
          </x14:formula1>
          <xm:sqref>A4:A23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L23"/>
  <sheetViews>
    <sheetView workbookViewId="0">
      <selection activeCell="H13" sqref="H13"/>
    </sheetView>
  </sheetViews>
  <sheetFormatPr baseColWidth="10" defaultColWidth="8.7265625" defaultRowHeight="14.5" x14ac:dyDescent="0.35"/>
  <cols>
    <col min="3" max="3" width="14.1796875" bestFit="1" customWidth="1"/>
    <col min="4" max="4" width="12.453125" bestFit="1" customWidth="1"/>
    <col min="11" max="11" width="18.81640625" bestFit="1" customWidth="1"/>
    <col min="12" max="12" width="14.1796875" bestFit="1" customWidth="1"/>
  </cols>
  <sheetData>
    <row r="1" spans="1:12" x14ac:dyDescent="0.35">
      <c r="A1" s="2" t="s">
        <v>82</v>
      </c>
    </row>
    <row r="2" spans="1:12" x14ac:dyDescent="0.35">
      <c r="K2" t="s">
        <v>0</v>
      </c>
      <c r="L2" t="s">
        <v>1</v>
      </c>
    </row>
    <row r="3" spans="1:12" x14ac:dyDescent="0.35">
      <c r="A3" t="s">
        <v>0</v>
      </c>
      <c r="B3" t="s">
        <v>59</v>
      </c>
      <c r="C3" t="s">
        <v>83</v>
      </c>
      <c r="D3" t="s">
        <v>84</v>
      </c>
      <c r="E3" t="s">
        <v>41</v>
      </c>
      <c r="K3" t="s">
        <v>9</v>
      </c>
      <c r="L3">
        <f t="shared" ref="L3:L22" si="0">IF(K3&lt;&gt;"", AVERAGEIF($A$4:$A$23, K3, $E$4:$E$23), "")</f>
        <v>0.74271229404309247</v>
      </c>
    </row>
    <row r="4" spans="1:12" x14ac:dyDescent="0.35">
      <c r="A4" t="s">
        <v>9</v>
      </c>
      <c r="B4" t="s">
        <v>62</v>
      </c>
      <c r="C4">
        <v>1578</v>
      </c>
      <c r="D4">
        <v>1172</v>
      </c>
      <c r="E4">
        <f t="shared" ref="E4:E23" si="1">MIN(1, D4/C4)</f>
        <v>0.74271229404309247</v>
      </c>
      <c r="K4" t="s">
        <v>11</v>
      </c>
      <c r="L4">
        <f t="shared" si="0"/>
        <v>0.60858585858585856</v>
      </c>
    </row>
    <row r="5" spans="1:12" x14ac:dyDescent="0.35">
      <c r="A5" t="s">
        <v>11</v>
      </c>
      <c r="B5" t="s">
        <v>63</v>
      </c>
      <c r="C5">
        <v>1584</v>
      </c>
      <c r="D5">
        <v>964</v>
      </c>
      <c r="E5">
        <f t="shared" si="1"/>
        <v>0.60858585858585856</v>
      </c>
      <c r="K5" t="s">
        <v>13</v>
      </c>
      <c r="L5">
        <f t="shared" si="0"/>
        <v>1</v>
      </c>
    </row>
    <row r="6" spans="1:12" x14ac:dyDescent="0.35">
      <c r="A6" t="s">
        <v>13</v>
      </c>
      <c r="B6" t="s">
        <v>64</v>
      </c>
      <c r="C6">
        <v>931</v>
      </c>
      <c r="D6">
        <v>1237</v>
      </c>
      <c r="E6">
        <f t="shared" si="1"/>
        <v>1</v>
      </c>
      <c r="K6" t="s">
        <v>15</v>
      </c>
      <c r="L6">
        <f t="shared" si="0"/>
        <v>1</v>
      </c>
    </row>
    <row r="7" spans="1:12" x14ac:dyDescent="0.35">
      <c r="A7" t="s">
        <v>15</v>
      </c>
      <c r="B7" t="s">
        <v>65</v>
      </c>
      <c r="C7">
        <v>1286</v>
      </c>
      <c r="D7">
        <v>1384</v>
      </c>
      <c r="E7">
        <f t="shared" si="1"/>
        <v>1</v>
      </c>
      <c r="K7" t="s">
        <v>17</v>
      </c>
      <c r="L7">
        <f t="shared" si="0"/>
        <v>0.72246696035242286</v>
      </c>
    </row>
    <row r="8" spans="1:12" x14ac:dyDescent="0.35">
      <c r="A8" t="s">
        <v>17</v>
      </c>
      <c r="B8" t="s">
        <v>66</v>
      </c>
      <c r="C8">
        <v>1362</v>
      </c>
      <c r="D8">
        <v>984</v>
      </c>
      <c r="E8">
        <f t="shared" si="1"/>
        <v>0.72246696035242286</v>
      </c>
      <c r="K8" t="s">
        <v>19</v>
      </c>
      <c r="L8">
        <f t="shared" si="0"/>
        <v>1</v>
      </c>
    </row>
    <row r="9" spans="1:12" x14ac:dyDescent="0.35">
      <c r="A9" t="s">
        <v>19</v>
      </c>
      <c r="B9" t="s">
        <v>67</v>
      </c>
      <c r="C9">
        <v>1071</v>
      </c>
      <c r="D9">
        <v>1170</v>
      </c>
      <c r="E9">
        <f t="shared" si="1"/>
        <v>1</v>
      </c>
      <c r="K9" t="s">
        <v>20</v>
      </c>
      <c r="L9">
        <f t="shared" si="0"/>
        <v>0.78536242083040109</v>
      </c>
    </row>
    <row r="10" spans="1:12" x14ac:dyDescent="0.35">
      <c r="A10" t="s">
        <v>20</v>
      </c>
      <c r="B10" t="s">
        <v>68</v>
      </c>
      <c r="C10">
        <v>1421</v>
      </c>
      <c r="D10">
        <v>1116</v>
      </c>
      <c r="E10">
        <f t="shared" si="1"/>
        <v>0.78536242083040109</v>
      </c>
      <c r="K10" t="s">
        <v>21</v>
      </c>
      <c r="L10">
        <f t="shared" si="0"/>
        <v>1</v>
      </c>
    </row>
    <row r="11" spans="1:12" x14ac:dyDescent="0.35">
      <c r="A11" t="s">
        <v>21</v>
      </c>
      <c r="B11" t="s">
        <v>69</v>
      </c>
      <c r="C11">
        <v>1016</v>
      </c>
      <c r="D11">
        <v>1375</v>
      </c>
      <c r="E11">
        <f t="shared" si="1"/>
        <v>1</v>
      </c>
      <c r="K11" t="s">
        <v>22</v>
      </c>
      <c r="L11">
        <f t="shared" si="0"/>
        <v>0.95118343195266275</v>
      </c>
    </row>
    <row r="12" spans="1:12" x14ac:dyDescent="0.35">
      <c r="A12" t="s">
        <v>22</v>
      </c>
      <c r="B12" t="s">
        <v>70</v>
      </c>
      <c r="C12">
        <v>1352</v>
      </c>
      <c r="D12">
        <v>1286</v>
      </c>
      <c r="E12">
        <f t="shared" si="1"/>
        <v>0.95118343195266275</v>
      </c>
      <c r="K12" t="s">
        <v>23</v>
      </c>
      <c r="L12">
        <f t="shared" si="0"/>
        <v>0.80995475113122173</v>
      </c>
    </row>
    <row r="13" spans="1:12" x14ac:dyDescent="0.35">
      <c r="A13" t="s">
        <v>23</v>
      </c>
      <c r="B13" t="s">
        <v>71</v>
      </c>
      <c r="C13">
        <v>1547</v>
      </c>
      <c r="D13">
        <v>1253</v>
      </c>
      <c r="E13">
        <f t="shared" si="1"/>
        <v>0.80995475113122173</v>
      </c>
      <c r="K13" t="s">
        <v>24</v>
      </c>
      <c r="L13">
        <f t="shared" si="0"/>
        <v>1</v>
      </c>
    </row>
    <row r="14" spans="1:12" x14ac:dyDescent="0.35">
      <c r="A14" t="s">
        <v>24</v>
      </c>
      <c r="B14" t="s">
        <v>72</v>
      </c>
      <c r="C14">
        <v>1005</v>
      </c>
      <c r="D14">
        <v>1265</v>
      </c>
      <c r="E14">
        <f t="shared" si="1"/>
        <v>1</v>
      </c>
      <c r="K14" t="s">
        <v>25</v>
      </c>
      <c r="L14">
        <f t="shared" si="0"/>
        <v>0.98659517426273458</v>
      </c>
    </row>
    <row r="15" spans="1:12" x14ac:dyDescent="0.35">
      <c r="A15" t="s">
        <v>25</v>
      </c>
      <c r="B15" t="s">
        <v>73</v>
      </c>
      <c r="C15">
        <v>1119</v>
      </c>
      <c r="D15">
        <v>1104</v>
      </c>
      <c r="E15">
        <f t="shared" si="1"/>
        <v>0.98659517426273458</v>
      </c>
      <c r="K15" t="s">
        <v>26</v>
      </c>
      <c r="L15">
        <f t="shared" si="0"/>
        <v>0.82851378614660387</v>
      </c>
    </row>
    <row r="16" spans="1:12" x14ac:dyDescent="0.35">
      <c r="A16" t="s">
        <v>26</v>
      </c>
      <c r="B16" t="s">
        <v>74</v>
      </c>
      <c r="C16">
        <v>1487</v>
      </c>
      <c r="D16">
        <v>1232</v>
      </c>
      <c r="E16">
        <f t="shared" si="1"/>
        <v>0.82851378614660387</v>
      </c>
      <c r="K16" t="s">
        <v>27</v>
      </c>
      <c r="L16">
        <f t="shared" si="0"/>
        <v>0.95093062605752965</v>
      </c>
    </row>
    <row r="17" spans="1:12" x14ac:dyDescent="0.35">
      <c r="A17" t="s">
        <v>27</v>
      </c>
      <c r="B17" t="s">
        <v>75</v>
      </c>
      <c r="C17">
        <v>1182</v>
      </c>
      <c r="D17">
        <v>1124</v>
      </c>
      <c r="E17">
        <f t="shared" si="1"/>
        <v>0.95093062605752965</v>
      </c>
      <c r="K17" t="s">
        <v>28</v>
      </c>
      <c r="L17">
        <f t="shared" si="0"/>
        <v>0.8510158013544018</v>
      </c>
    </row>
    <row r="18" spans="1:12" x14ac:dyDescent="0.35">
      <c r="A18" t="s">
        <v>28</v>
      </c>
      <c r="B18" t="s">
        <v>76</v>
      </c>
      <c r="C18">
        <v>1329</v>
      </c>
      <c r="D18">
        <v>1131</v>
      </c>
      <c r="E18">
        <f t="shared" si="1"/>
        <v>0.8510158013544018</v>
      </c>
      <c r="K18" t="s">
        <v>29</v>
      </c>
      <c r="L18">
        <f t="shared" si="0"/>
        <v>1</v>
      </c>
    </row>
    <row r="19" spans="1:12" x14ac:dyDescent="0.35">
      <c r="A19" t="s">
        <v>29</v>
      </c>
      <c r="B19" t="s">
        <v>77</v>
      </c>
      <c r="C19">
        <v>923</v>
      </c>
      <c r="D19">
        <v>1026</v>
      </c>
      <c r="E19">
        <f t="shared" si="1"/>
        <v>1</v>
      </c>
      <c r="K19" t="s">
        <v>30</v>
      </c>
      <c r="L19">
        <f t="shared" si="0"/>
        <v>0.90485436893203886</v>
      </c>
    </row>
    <row r="20" spans="1:12" x14ac:dyDescent="0.35">
      <c r="A20" t="s">
        <v>30</v>
      </c>
      <c r="B20" t="s">
        <v>78</v>
      </c>
      <c r="C20">
        <v>1030</v>
      </c>
      <c r="D20">
        <v>932</v>
      </c>
      <c r="E20">
        <f t="shared" si="1"/>
        <v>0.90485436893203886</v>
      </c>
      <c r="K20" t="s">
        <v>31</v>
      </c>
      <c r="L20">
        <f t="shared" si="0"/>
        <v>0.79406631762652702</v>
      </c>
    </row>
    <row r="21" spans="1:12" x14ac:dyDescent="0.35">
      <c r="A21" t="s">
        <v>31</v>
      </c>
      <c r="B21" t="s">
        <v>79</v>
      </c>
      <c r="C21">
        <v>1146</v>
      </c>
      <c r="D21">
        <v>910</v>
      </c>
      <c r="E21">
        <f t="shared" si="1"/>
        <v>0.79406631762652702</v>
      </c>
      <c r="K21" t="s">
        <v>32</v>
      </c>
      <c r="L21">
        <f t="shared" si="0"/>
        <v>0.84379457917261058</v>
      </c>
    </row>
    <row r="22" spans="1:12" x14ac:dyDescent="0.35">
      <c r="A22" t="s">
        <v>32</v>
      </c>
      <c r="B22" t="s">
        <v>80</v>
      </c>
      <c r="C22">
        <v>1402</v>
      </c>
      <c r="D22">
        <v>1183</v>
      </c>
      <c r="E22">
        <f t="shared" si="1"/>
        <v>0.84379457917261058</v>
      </c>
      <c r="K22" t="s">
        <v>33</v>
      </c>
      <c r="L22">
        <f t="shared" si="0"/>
        <v>1</v>
      </c>
    </row>
    <row r="23" spans="1:12" x14ac:dyDescent="0.35">
      <c r="A23" t="s">
        <v>33</v>
      </c>
      <c r="B23" t="s">
        <v>81</v>
      </c>
      <c r="C23">
        <v>1035</v>
      </c>
      <c r="D23">
        <v>1201</v>
      </c>
      <c r="E23">
        <f t="shared" si="1"/>
        <v>1</v>
      </c>
    </row>
  </sheetData>
  <conditionalFormatting sqref="E4:E23">
    <cfRule type="colorScale" priority="1">
      <colorScale>
        <cfvo type="num" val="0"/>
        <cfvo type="num" val="0.75"/>
        <cfvo type="num" val="1"/>
        <color rgb="FFFF0000"/>
        <color rgb="FFFFFF00"/>
        <color rgb="FF00FF00"/>
      </colorScale>
    </cfRule>
  </conditionalFormatting>
  <pageMargins left="0.75" right="0.75" top="1" bottom="1" header="0.5" footer="0.5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400-000000000000}">
          <x14:formula1>
            <xm:f>Indice!$D$2:$D$21</xm:f>
          </x14:formula1>
          <xm:sqref>A4:A23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3"/>
  <sheetViews>
    <sheetView workbookViewId="0"/>
  </sheetViews>
  <sheetFormatPr baseColWidth="10" defaultColWidth="8.7265625" defaultRowHeight="14.5" x14ac:dyDescent="0.35"/>
  <sheetData>
    <row r="1" spans="1:12" x14ac:dyDescent="0.35">
      <c r="A1" s="2" t="s">
        <v>85</v>
      </c>
    </row>
    <row r="2" spans="1:12" x14ac:dyDescent="0.35">
      <c r="K2" t="s">
        <v>0</v>
      </c>
      <c r="L2" t="s">
        <v>5</v>
      </c>
    </row>
    <row r="3" spans="1:12" x14ac:dyDescent="0.35">
      <c r="A3" t="s">
        <v>0</v>
      </c>
      <c r="B3" t="s">
        <v>35</v>
      </c>
      <c r="C3" t="s">
        <v>86</v>
      </c>
      <c r="D3" t="s">
        <v>87</v>
      </c>
      <c r="E3" t="s">
        <v>88</v>
      </c>
      <c r="F3" t="s">
        <v>41</v>
      </c>
      <c r="K3" t="s">
        <v>9</v>
      </c>
      <c r="L3">
        <f t="shared" ref="L3:L22" si="0">IF(K3&lt;&gt;"", AVERAGEIF($A$4:$A$23, K3, $F$4:$F$23), "")</f>
        <v>0.7</v>
      </c>
    </row>
    <row r="4" spans="1:12" x14ac:dyDescent="0.35">
      <c r="A4" t="s">
        <v>9</v>
      </c>
      <c r="B4" s="3">
        <v>45925</v>
      </c>
      <c r="C4">
        <v>14</v>
      </c>
      <c r="D4">
        <v>0</v>
      </c>
      <c r="E4">
        <v>2</v>
      </c>
      <c r="F4">
        <f t="shared" ref="F4:F23" si="1">MAX(0, 1 - (0.02*C4 + 0.05*D4 + 0.01*E4))</f>
        <v>0.7</v>
      </c>
      <c r="K4" t="s">
        <v>11</v>
      </c>
      <c r="L4">
        <f t="shared" si="0"/>
        <v>0.12999999999999989</v>
      </c>
    </row>
    <row r="5" spans="1:12" x14ac:dyDescent="0.35">
      <c r="A5" t="s">
        <v>11</v>
      </c>
      <c r="B5" s="3">
        <v>45932</v>
      </c>
      <c r="C5">
        <v>40</v>
      </c>
      <c r="D5">
        <v>0</v>
      </c>
      <c r="E5">
        <v>7</v>
      </c>
      <c r="F5">
        <f t="shared" si="1"/>
        <v>0.12999999999999989</v>
      </c>
      <c r="K5" t="s">
        <v>13</v>
      </c>
      <c r="L5">
        <f t="shared" si="0"/>
        <v>0.64999999999999991</v>
      </c>
    </row>
    <row r="6" spans="1:12" x14ac:dyDescent="0.35">
      <c r="A6" t="s">
        <v>13</v>
      </c>
      <c r="B6" s="3">
        <v>45939</v>
      </c>
      <c r="C6">
        <v>4</v>
      </c>
      <c r="D6">
        <v>0</v>
      </c>
      <c r="E6">
        <v>27</v>
      </c>
      <c r="F6">
        <f t="shared" si="1"/>
        <v>0.64999999999999991</v>
      </c>
      <c r="K6" t="s">
        <v>15</v>
      </c>
      <c r="L6">
        <f t="shared" si="0"/>
        <v>0.37</v>
      </c>
    </row>
    <row r="7" spans="1:12" x14ac:dyDescent="0.35">
      <c r="A7" t="s">
        <v>15</v>
      </c>
      <c r="B7" s="3">
        <v>45946</v>
      </c>
      <c r="C7">
        <v>21</v>
      </c>
      <c r="D7">
        <v>1</v>
      </c>
      <c r="E7">
        <v>16</v>
      </c>
      <c r="F7">
        <f t="shared" si="1"/>
        <v>0.37</v>
      </c>
      <c r="K7" t="s">
        <v>17</v>
      </c>
      <c r="L7">
        <f t="shared" si="0"/>
        <v>0.29000000000000004</v>
      </c>
    </row>
    <row r="8" spans="1:12" x14ac:dyDescent="0.35">
      <c r="A8" t="s">
        <v>17</v>
      </c>
      <c r="B8" s="3">
        <v>45953</v>
      </c>
      <c r="C8">
        <v>15</v>
      </c>
      <c r="D8">
        <v>4</v>
      </c>
      <c r="E8">
        <v>21</v>
      </c>
      <c r="F8">
        <f t="shared" si="1"/>
        <v>0.29000000000000004</v>
      </c>
      <c r="K8" t="s">
        <v>19</v>
      </c>
      <c r="L8">
        <f t="shared" si="0"/>
        <v>5.9999999999999942E-2</v>
      </c>
    </row>
    <row r="9" spans="1:12" x14ac:dyDescent="0.35">
      <c r="A9" t="s">
        <v>19</v>
      </c>
      <c r="B9" s="3">
        <v>45960</v>
      </c>
      <c r="C9">
        <v>31</v>
      </c>
      <c r="D9">
        <v>3</v>
      </c>
      <c r="E9">
        <v>17</v>
      </c>
      <c r="F9">
        <f t="shared" si="1"/>
        <v>5.9999999999999942E-2</v>
      </c>
      <c r="K9" t="s">
        <v>20</v>
      </c>
      <c r="L9">
        <f t="shared" si="0"/>
        <v>0.20999999999999996</v>
      </c>
    </row>
    <row r="10" spans="1:12" x14ac:dyDescent="0.35">
      <c r="A10" t="s">
        <v>20</v>
      </c>
      <c r="B10" s="3">
        <v>45967</v>
      </c>
      <c r="C10">
        <v>8</v>
      </c>
      <c r="D10">
        <v>9</v>
      </c>
      <c r="E10">
        <v>18</v>
      </c>
      <c r="F10">
        <f t="shared" si="1"/>
        <v>0.20999999999999996</v>
      </c>
      <c r="K10" t="s">
        <v>21</v>
      </c>
      <c r="L10">
        <f t="shared" si="0"/>
        <v>0</v>
      </c>
    </row>
    <row r="11" spans="1:12" x14ac:dyDescent="0.35">
      <c r="A11" t="s">
        <v>21</v>
      </c>
      <c r="B11" s="3">
        <v>45974</v>
      </c>
      <c r="C11">
        <v>30</v>
      </c>
      <c r="D11">
        <v>3</v>
      </c>
      <c r="E11">
        <v>25</v>
      </c>
      <c r="F11">
        <f t="shared" si="1"/>
        <v>0</v>
      </c>
      <c r="K11" t="s">
        <v>22</v>
      </c>
      <c r="L11">
        <f t="shared" si="0"/>
        <v>4.0000000000000036E-2</v>
      </c>
    </row>
    <row r="12" spans="1:12" x14ac:dyDescent="0.35">
      <c r="A12" t="s">
        <v>22</v>
      </c>
      <c r="B12" s="3">
        <v>45981</v>
      </c>
      <c r="C12">
        <v>30</v>
      </c>
      <c r="D12">
        <v>6</v>
      </c>
      <c r="E12">
        <v>6</v>
      </c>
      <c r="F12">
        <f t="shared" si="1"/>
        <v>4.0000000000000036E-2</v>
      </c>
      <c r="K12" t="s">
        <v>23</v>
      </c>
      <c r="L12">
        <f t="shared" si="0"/>
        <v>0.62</v>
      </c>
    </row>
    <row r="13" spans="1:12" x14ac:dyDescent="0.35">
      <c r="A13" t="s">
        <v>23</v>
      </c>
      <c r="B13" s="3">
        <v>45988</v>
      </c>
      <c r="C13">
        <v>6</v>
      </c>
      <c r="D13">
        <v>1</v>
      </c>
      <c r="E13">
        <v>21</v>
      </c>
      <c r="F13">
        <f t="shared" si="1"/>
        <v>0.62</v>
      </c>
      <c r="K13" t="s">
        <v>24</v>
      </c>
      <c r="L13">
        <f t="shared" si="0"/>
        <v>7.999999999999996E-2</v>
      </c>
    </row>
    <row r="14" spans="1:12" x14ac:dyDescent="0.35">
      <c r="A14" t="s">
        <v>24</v>
      </c>
      <c r="B14" s="3">
        <v>45995</v>
      </c>
      <c r="C14">
        <v>27</v>
      </c>
      <c r="D14">
        <v>5</v>
      </c>
      <c r="E14">
        <v>13</v>
      </c>
      <c r="F14">
        <f t="shared" si="1"/>
        <v>7.999999999999996E-2</v>
      </c>
      <c r="K14" t="s">
        <v>25</v>
      </c>
      <c r="L14">
        <f t="shared" si="0"/>
        <v>0</v>
      </c>
    </row>
    <row r="15" spans="1:12" x14ac:dyDescent="0.35">
      <c r="A15" t="s">
        <v>25</v>
      </c>
      <c r="B15" s="3">
        <v>46002</v>
      </c>
      <c r="C15">
        <v>26</v>
      </c>
      <c r="D15">
        <v>7</v>
      </c>
      <c r="E15">
        <v>27</v>
      </c>
      <c r="F15">
        <f t="shared" si="1"/>
        <v>0</v>
      </c>
      <c r="K15" t="s">
        <v>26</v>
      </c>
      <c r="L15">
        <f t="shared" si="0"/>
        <v>0.24</v>
      </c>
    </row>
    <row r="16" spans="1:12" x14ac:dyDescent="0.35">
      <c r="A16" t="s">
        <v>26</v>
      </c>
      <c r="B16" s="3">
        <v>46009</v>
      </c>
      <c r="C16">
        <v>3</v>
      </c>
      <c r="D16">
        <v>10</v>
      </c>
      <c r="E16">
        <v>20</v>
      </c>
      <c r="F16">
        <f t="shared" si="1"/>
        <v>0.24</v>
      </c>
      <c r="K16" t="s">
        <v>27</v>
      </c>
      <c r="L16">
        <f t="shared" si="0"/>
        <v>0.76</v>
      </c>
    </row>
    <row r="17" spans="1:12" x14ac:dyDescent="0.35">
      <c r="A17" t="s">
        <v>27</v>
      </c>
      <c r="B17" s="3">
        <v>46016</v>
      </c>
      <c r="C17">
        <v>6</v>
      </c>
      <c r="D17">
        <v>0</v>
      </c>
      <c r="E17">
        <v>12</v>
      </c>
      <c r="F17">
        <f t="shared" si="1"/>
        <v>0.76</v>
      </c>
      <c r="K17" t="s">
        <v>28</v>
      </c>
      <c r="L17">
        <f t="shared" si="0"/>
        <v>0.45999999999999996</v>
      </c>
    </row>
    <row r="18" spans="1:12" x14ac:dyDescent="0.35">
      <c r="A18" t="s">
        <v>28</v>
      </c>
      <c r="B18" s="3">
        <v>46023</v>
      </c>
      <c r="C18">
        <v>21</v>
      </c>
      <c r="D18">
        <v>1</v>
      </c>
      <c r="E18">
        <v>7</v>
      </c>
      <c r="F18">
        <f t="shared" si="1"/>
        <v>0.45999999999999996</v>
      </c>
      <c r="K18" t="s">
        <v>29</v>
      </c>
      <c r="L18">
        <f t="shared" si="0"/>
        <v>0.43999999999999995</v>
      </c>
    </row>
    <row r="19" spans="1:12" x14ac:dyDescent="0.35">
      <c r="A19" t="s">
        <v>29</v>
      </c>
      <c r="B19" s="3">
        <v>46030</v>
      </c>
      <c r="C19">
        <v>12</v>
      </c>
      <c r="D19">
        <v>3</v>
      </c>
      <c r="E19">
        <v>17</v>
      </c>
      <c r="F19">
        <f t="shared" si="1"/>
        <v>0.43999999999999995</v>
      </c>
      <c r="K19" t="s">
        <v>30</v>
      </c>
      <c r="L19">
        <f t="shared" si="0"/>
        <v>0.20999999999999996</v>
      </c>
    </row>
    <row r="20" spans="1:12" x14ac:dyDescent="0.35">
      <c r="A20" t="s">
        <v>30</v>
      </c>
      <c r="B20" s="3">
        <v>46037</v>
      </c>
      <c r="C20">
        <v>28</v>
      </c>
      <c r="D20">
        <v>2</v>
      </c>
      <c r="E20">
        <v>13</v>
      </c>
      <c r="F20">
        <f t="shared" si="1"/>
        <v>0.20999999999999996</v>
      </c>
      <c r="K20" t="s">
        <v>31</v>
      </c>
      <c r="L20">
        <f t="shared" si="0"/>
        <v>0.43999999999999995</v>
      </c>
    </row>
    <row r="21" spans="1:12" x14ac:dyDescent="0.35">
      <c r="A21" t="s">
        <v>31</v>
      </c>
      <c r="B21" s="3">
        <v>46044</v>
      </c>
      <c r="C21">
        <v>11</v>
      </c>
      <c r="D21">
        <v>4</v>
      </c>
      <c r="E21">
        <v>14</v>
      </c>
      <c r="F21">
        <f t="shared" si="1"/>
        <v>0.43999999999999995</v>
      </c>
      <c r="K21" t="s">
        <v>32</v>
      </c>
      <c r="L21">
        <f t="shared" si="0"/>
        <v>0.51</v>
      </c>
    </row>
    <row r="22" spans="1:12" x14ac:dyDescent="0.35">
      <c r="A22" t="s">
        <v>32</v>
      </c>
      <c r="B22" s="3">
        <v>46051</v>
      </c>
      <c r="C22">
        <v>15</v>
      </c>
      <c r="D22">
        <v>1</v>
      </c>
      <c r="E22">
        <v>14</v>
      </c>
      <c r="F22">
        <f t="shared" si="1"/>
        <v>0.51</v>
      </c>
      <c r="K22" t="s">
        <v>33</v>
      </c>
      <c r="L22">
        <f t="shared" si="0"/>
        <v>0.23999999999999988</v>
      </c>
    </row>
    <row r="23" spans="1:12" x14ac:dyDescent="0.35">
      <c r="A23" t="s">
        <v>33</v>
      </c>
      <c r="B23" s="3">
        <v>46058</v>
      </c>
      <c r="C23">
        <v>35</v>
      </c>
      <c r="D23">
        <v>1</v>
      </c>
      <c r="E23">
        <v>1</v>
      </c>
      <c r="F23">
        <f t="shared" si="1"/>
        <v>0.23999999999999988</v>
      </c>
    </row>
  </sheetData>
  <conditionalFormatting sqref="F4:F23">
    <cfRule type="colorScale" priority="1">
      <colorScale>
        <cfvo type="num" val="0"/>
        <cfvo type="num" val="0.75"/>
        <cfvo type="num" val="1"/>
        <color rgb="FFFF0000"/>
        <color rgb="FFFFFF00"/>
        <color rgb="FF00FF00"/>
      </colorScale>
    </cfRule>
  </conditionalFormatting>
  <pageMargins left="0.75" right="0.75" top="1" bottom="1" header="0.5" footer="0.5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500-000000000000}">
          <x14:formula1>
            <xm:f>Indice!$D$2:$D$21</xm:f>
          </x14:formula1>
          <xm:sqref>A4:A23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Indice</vt:lpstr>
      <vt:lpstr>AUX</vt:lpstr>
      <vt:lpstr>Detalle_Tribologia</vt:lpstr>
      <vt:lpstr>Detalle_Sensores</vt:lpstr>
      <vt:lpstr>Detalle_MTBF</vt:lpstr>
      <vt:lpstr>Detalle_Consumo</vt:lpstr>
      <vt:lpstr>Detalle_Backlog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Emmanuel Faguaga</cp:lastModifiedBy>
  <dcterms:created xsi:type="dcterms:W3CDTF">2025-10-27T16:12:18Z</dcterms:created>
  <dcterms:modified xsi:type="dcterms:W3CDTF">2025-10-27T19:09:17Z</dcterms:modified>
</cp:coreProperties>
</file>